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ner" sheetId="1" r:id="rId1"/>
    <sheet name="Engine" sheetId="2" r:id="rId2"/>
  </sheets>
  <definedNames>
    <definedName name="_xlnm.Print_Area" localSheetId="0">Planner!$A$1:$J$139</definedName>
  </definedNames>
  <calcPr calcId="124519" fullCalcOnLoad="1"/>
</workbook>
</file>

<file path=xl/sharedStrings.xml><?xml version="1.0" encoding="utf-8"?>
<sst xmlns="http://schemas.openxmlformats.org/spreadsheetml/2006/main" count="211" uniqueCount="151">
  <si>
    <t>Level I Study Planner</t>
  </si>
  <si>
    <t>Sharpe &amp; Clear · the 300-hour plan of our study-plan video, for any start date</t>
  </si>
  <si>
    <t>For CFA® Program Level I candidates · 2027 topic weights · free from sharpeandclear.com</t>
  </si>
  <si>
    <t>HOW TO USE</t>
  </si>
  <si>
    <t>1.  Type your start date and your exam date in the yellow cells (dates like 9 Nov 2026).</t>
  </si>
  <si>
    <t>2.  If you like, change the target hours (300) and the spare weeks (2): buffer weeks for real life.</t>
  </si>
  <si>
    <t>3.  Everything below updates by itself: hours a week, hours per topic, your blocks and your week-by-week calendar.</t>
  </si>
  <si>
    <t>YOUR INPUTS</t>
  </si>
  <si>
    <t>2027 LEVEL I EXAM WINDOWS</t>
  </si>
  <si>
    <t>Start date</t>
  </si>
  <si>
    <t>Day 1 of week 1</t>
  </si>
  <si>
    <t>Your exam date</t>
  </si>
  <si>
    <t>Your test day, or your window's first day</t>
  </si>
  <si>
    <t>Target study hours</t>
  </si>
  <si>
    <t>CFA Institute: successful candidates report over 300 hours on average</t>
  </si>
  <si>
    <t>Spare weeks</t>
  </si>
  <si>
    <t>Buffer weeks for real life, no study planned</t>
  </si>
  <si>
    <t>Window</t>
  </si>
  <si>
    <t>From</t>
  </si>
  <si>
    <t>To</t>
  </si>
  <si>
    <t>February 2027</t>
  </si>
  <si>
    <t>May 2027</t>
  </si>
  <si>
    <t>August 2027</t>
  </si>
  <si>
    <t>November 2027</t>
  </si>
  <si>
    <t>Source: CFA Institute, dates &amp; fees (cfainstitute.org), checked 2 Oct 2026.</t>
  </si>
  <si>
    <t>YOUR PLAN IN NUMBERS</t>
  </si>
  <si>
    <t>Weeks from your start date to your exam</t>
  </si>
  <si>
    <t>Whole weeks: week 1 starts on your start date</t>
  </si>
  <si>
    <t>Spare weeks (no study planned)</t>
  </si>
  <si>
    <t>Use one only if you fall more than a week behind</t>
  </si>
  <si>
    <t>Study weeks</t>
  </si>
  <si>
    <t>Weeks minus spare weeks</t>
  </si>
  <si>
    <t>Hours a week</t>
  </si>
  <si>
    <t>Target hours ÷ study weeks: the same slots every week</t>
  </si>
  <si>
    <t>Learning weeks (the 9 topic blocks)</t>
  </si>
  <si>
    <t>Study weeks minus fix-gaps weeks and mock-exam weeks</t>
  </si>
  <si>
    <t>Fix-gaps weeks (the video's method)</t>
  </si>
  <si>
    <t>No new topics: weak topics first, mixed timed sets</t>
  </si>
  <si>
    <t>Mock-exam weeks: 3 weekly mocks + a final week</t>
  </si>
  <si>
    <t>The last 4 weeks, as in the video</t>
  </si>
  <si>
    <t>Ethics share of each learning week</t>
  </si>
  <si>
    <t>1.5 h of a 12.5-hour week, as in the video</t>
  </si>
  <si>
    <t>Ethics hours in each learning week</t>
  </si>
  <si>
    <t>Ethics runs next to every topic block</t>
  </si>
  <si>
    <t>Check: hours planned</t>
  </si>
  <si>
    <t>Learning + fix gaps + mock weeks = your target</t>
  </si>
  <si>
    <t>HOURS BY TOPIC (2027 WEIGHTS)</t>
  </si>
  <si>
    <t>#</t>
  </si>
  <si>
    <t>Topic</t>
  </si>
  <si>
    <t>Weight: low</t>
  </si>
  <si>
    <t>Weight: high</t>
  </si>
  <si>
    <t>Midpoint</t>
  </si>
  <si>
    <t>Weeks</t>
  </si>
  <si>
    <t>Hours</t>
  </si>
  <si>
    <t>Quantitative Methods</t>
  </si>
  <si>
    <t>Economics</t>
  </si>
  <si>
    <t>Financial Statement Analysis</t>
  </si>
  <si>
    <t>Corporate Finance</t>
  </si>
  <si>
    <t>Equities</t>
  </si>
  <si>
    <t>Fixed Income</t>
  </si>
  <si>
    <t>Derivatives and Risk Management</t>
  </si>
  <si>
    <t>Alternative Investments</t>
  </si>
  <si>
    <t>Portfolio Construction</t>
  </si>
  <si>
    <t>Ethical and Professional Standards (every learning week)</t>
  </si>
  <si>
    <t>every week</t>
  </si>
  <si>
    <t>Learning: the 9 topics + ethics</t>
  </si>
  <si>
    <t>Fix gaps</t>
  </si>
  <si>
    <t>Mock exams + final week</t>
  </si>
  <si>
    <t>Total (+ spare weeks, no study planned)</t>
  </si>
  <si>
    <t>Each topic gets learning weeks in proportion to the midpoint of its 2027 weight range; ethics runs in every learning week instead. Weights: CFA Institute, Level I exam page (cfainstitute.org), checked 2 Oct 2026.</t>
  </si>
  <si>
    <t>YOUR PLAN, BLOCK BY BLOCK</t>
  </si>
  <si>
    <t>Block</t>
  </si>
  <si>
    <t>Note / mock exam day</t>
  </si>
  <si>
    <t>+ ethics, every week</t>
  </si>
  <si>
    <t>Spare week (buffer)</t>
  </si>
  <si>
    <t>Catch up, or extra questions</t>
  </si>
  <si>
    <t>Weak topics first, mixed timed question sets</t>
  </si>
  <si>
    <t>Mock exam 1 (full length, timed)</t>
  </si>
  <si>
    <t>Mock exam 2 (full length, timed)</t>
  </si>
  <si>
    <t>Mock exam 3 (full length, timed)</t>
  </si>
  <si>
    <t>Final week (light)</t>
  </si>
  <si>
    <t>No new material, short reviews, early nights</t>
  </si>
  <si>
    <t>Your exam</t>
  </si>
  <si>
    <t>Good luck!</t>
  </si>
  <si>
    <t>Practical Skills Module: after the exam, before your result date. CFA Institute requires one before it releases your result; results come typically 5–7 weeks after the exam.</t>
  </si>
  <si>
    <t>WEEK BY WEEK</t>
  </si>
  <si>
    <t>Week</t>
  </si>
  <si>
    <t>Focus</t>
  </si>
  <si>
    <t>Phase</t>
  </si>
  <si>
    <t>Study hours</t>
  </si>
  <si>
    <t>Ethics (h)</t>
  </si>
  <si>
    <t>Mock exam day</t>
  </si>
  <si>
    <t>This planner follows the method of our study-plan video: Sharpe &amp; Clear's own method, not official guidance. Exam facts: CFA Institute's public pages, checked 2 Oct 2026; always check your own exam page.</t>
  </si>
  <si>
    <t>Educational content only, not investment advice.</t>
  </si>
  <si>
    <t>Not affiliated with or endorsed by CFA Institute. CFA® and Chartered Financial Analyst® are trademarks owned by CFA Institute.</t>
  </si>
  <si>
    <t>Sharpe &amp; Clear · https://sharpeandclear.com</t>
  </si>
  <si>
    <t>ENGINE: how the plan is computed. No need to edit this sheet: change the yellow cells of the Planner sheet.</t>
  </si>
  <si>
    <t>Positions are counted in weeks from the start date (0 = day 1). A block from position a to position b runs from start + 7a days to start + 7b days − 1.</t>
  </si>
  <si>
    <t>Exam date</t>
  </si>
  <si>
    <t>Target hours</t>
  </si>
  <si>
    <t>Inputs are numbers</t>
  </si>
  <si>
    <t>Weeks available</t>
  </si>
  <si>
    <t>Fix-gaps weeks</t>
  </si>
  <si>
    <t>Mock-exam weeks (3 mocks + final week)</t>
  </si>
  <si>
    <t>Ethics share of a learning week</t>
  </si>
  <si>
    <t>Learning weeks</t>
  </si>
  <si>
    <t>Plan can be built</t>
  </si>
  <si>
    <t>Sum of the 9 topics' midpoints</t>
  </si>
  <si>
    <t>Kind</t>
  </si>
  <si>
    <t>Length (wk)</t>
  </si>
  <si>
    <t>Starts at</t>
  </si>
  <si>
    <t>Ends at</t>
  </si>
  <si>
    <t>Mock day</t>
  </si>
  <si>
    <t>Quant methods</t>
  </si>
  <si>
    <t>learn</t>
  </si>
  <si>
    <t>Financial statements</t>
  </si>
  <si>
    <t>Spare week</t>
  </si>
  <si>
    <t>spare1</t>
  </si>
  <si>
    <t>Corporate finance</t>
  </si>
  <si>
    <t>Fixed income</t>
  </si>
  <si>
    <t>Derivatives</t>
  </si>
  <si>
    <t>Alternatives</t>
  </si>
  <si>
    <t>Portfolio construction</t>
  </si>
  <si>
    <t>spare2</t>
  </si>
  <si>
    <t>fix</t>
  </si>
  <si>
    <t>Mock exam 1</t>
  </si>
  <si>
    <t>mock</t>
  </si>
  <si>
    <t>Mock exam 2</t>
  </si>
  <si>
    <t>Mock exam 3</t>
  </si>
  <si>
    <t>Final week</t>
  </si>
  <si>
    <t>final</t>
  </si>
  <si>
    <t>In the plan</t>
  </si>
  <si>
    <t>Block 1</t>
  </si>
  <si>
    <t>Block 2</t>
  </si>
  <si>
    <t>Block 3</t>
  </si>
  <si>
    <t>Block 4</t>
  </si>
  <si>
    <t>Block 5</t>
  </si>
  <si>
    <t>Block 6</t>
  </si>
  <si>
    <t>Block 7</t>
  </si>
  <si>
    <t>Block 8</t>
  </si>
  <si>
    <t>Block 9</t>
  </si>
  <si>
    <t>Block 10</t>
  </si>
  <si>
    <t>Block 11</t>
  </si>
  <si>
    <t>Block 12</t>
  </si>
  <si>
    <t>Block 13</t>
  </si>
  <si>
    <t>Block 14</t>
  </si>
  <si>
    <t>Block 15</t>
  </si>
  <si>
    <t>Block 16</t>
  </si>
  <si>
    <t>Spare part</t>
  </si>
  <si>
    <t>Learning part</t>
  </si>
  <si>
    <t>Educational content only, not investment advice. Not affiliated with or endorsed by CFA Institute. CFA® and Chartered Financial Analyst® are trademarks owned by CFA Institute.</t>
  </si>
</sst>
</file>

<file path=xl/styles.xml><?xml version="1.0" encoding="utf-8"?>
<styleSheet xmlns="http://schemas.openxmlformats.org/spreadsheetml/2006/main">
  <numFmts count="6">
    <numFmt numFmtId="164" formatCode="d mmm yyyy"/>
    <numFmt numFmtId="165" formatCode="0.0"/>
    <numFmt numFmtId="166" formatCode="0%"/>
    <numFmt numFmtId="167" formatCode="0.0;-0.0;&quot;–&quot;"/>
    <numFmt numFmtId="168" formatCode="0.0%"/>
    <numFmt numFmtId="169" formatCode="ddd d mmm yyyy"/>
  </numFmts>
  <fonts count="18">
    <font>
      <sz val="11"/>
      <color theme="1"/>
      <name val="Calibri"/>
      <family val="2"/>
      <scheme val="minor"/>
    </font>
    <font>
      <sz val="10"/>
      <color rgb="FF0F172A"/>
      <name val="Arial"/>
      <family val="2"/>
    </font>
    <font>
      <b/>
      <sz val="20"/>
      <color rgb="FFFFFFFF"/>
      <name val="Arial"/>
      <family val="2"/>
    </font>
    <font>
      <sz val="11"/>
      <color rgb="FF38BDF8"/>
      <name val="Arial"/>
      <family val="2"/>
    </font>
    <font>
      <sz val="9"/>
      <color rgb="FFCBD5E1"/>
      <name val="Arial"/>
      <family val="2"/>
    </font>
    <font>
      <b/>
      <sz val="12"/>
      <color rgb="FF0B1020"/>
      <name val="Arial"/>
      <family val="2"/>
    </font>
    <font>
      <sz val="10"/>
      <color rgb="FF334155"/>
      <name val="Arial"/>
      <family val="2"/>
    </font>
    <font>
      <b/>
      <sz val="10"/>
      <color rgb="FF0F172A"/>
      <name val="Arial"/>
      <family val="2"/>
    </font>
    <font>
      <b/>
      <sz val="10"/>
      <color rgb="FF1D4ED8"/>
      <name val="Arial"/>
      <family val="2"/>
    </font>
    <font>
      <sz val="9"/>
      <color rgb="FF64748B"/>
      <name val="Arial"/>
      <family val="2"/>
    </font>
    <font>
      <b/>
      <sz val="10"/>
      <color rgb="FFFFFFFF"/>
      <name val="Arial"/>
      <family val="2"/>
    </font>
    <font>
      <b/>
      <sz val="11"/>
      <color rgb="FF0F172A"/>
      <name val="Arial"/>
      <family val="2"/>
    </font>
    <font>
      <b/>
      <sz val="12"/>
      <color rgb="FF0F172A"/>
      <name val="Arial"/>
      <family val="2"/>
    </font>
    <font>
      <sz val="10"/>
      <color rgb="FF64748B"/>
      <name val="Arial"/>
      <family val="2"/>
    </font>
    <font>
      <sz val="9"/>
      <color rgb="FF334155"/>
      <name val="Arial"/>
      <family val="2"/>
    </font>
    <font>
      <i/>
      <sz val="9"/>
      <color rgb="FF334155"/>
      <name val="Arial"/>
      <family val="2"/>
    </font>
    <font>
      <b/>
      <sz val="9"/>
      <color rgb="FF334155"/>
      <name val="Arial"/>
      <family val="2"/>
    </font>
    <font>
      <b/>
      <sz val="11"/>
      <color rgb="FF0B10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B1020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0F2FE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DE9FE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E6FFFA"/>
        <bgColor indexed="64"/>
      </patternFill>
    </fill>
    <fill>
      <patternFill patternType="solid">
        <fgColor rgb="FFE2E8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38BDF8"/>
      </bottom>
      <diagonal/>
    </border>
    <border>
      <left style="medium">
        <color rgb="FF38BDF8"/>
      </left>
      <right style="medium">
        <color rgb="FF38BDF8"/>
      </right>
      <top style="medium">
        <color rgb="FF38BDF8"/>
      </top>
      <bottom style="medium">
        <color rgb="FF38BDF8"/>
      </bottom>
      <diagonal/>
    </border>
    <border>
      <left style="thin">
        <color rgb="FF0B1020"/>
      </left>
      <right style="thin">
        <color rgb="FF0B1020"/>
      </right>
      <top style="thin">
        <color rgb="FF0B1020"/>
      </top>
      <bottom style="thin">
        <color rgb="FF0B102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 indent="1" wrapText="1"/>
    </xf>
    <xf numFmtId="1" fontId="7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4" xfId="0" applyNumberFormat="1" applyFont="1" applyBorder="1" applyAlignment="1">
      <alignment horizontal="center" vertical="center"/>
    </xf>
    <xf numFmtId="165" fontId="12" fillId="5" borderId="2" xfId="0" applyNumberFormat="1" applyFont="1" applyFill="1" applyBorder="1" applyAlignment="1">
      <alignment horizontal="center" vertical="center"/>
    </xf>
    <xf numFmtId="1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horizontal="center" vertical="center"/>
    </xf>
    <xf numFmtId="167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168" fontId="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164" fontId="1" fillId="5" borderId="4" xfId="0" applyNumberFormat="1" applyFont="1" applyFill="1" applyBorder="1" applyAlignment="1">
      <alignment horizontal="center" vertical="center"/>
    </xf>
    <xf numFmtId="167" fontId="1" fillId="5" borderId="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horizontal="center" vertical="center"/>
    </xf>
    <xf numFmtId="167" fontId="1" fillId="4" borderId="4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164" fontId="1" fillId="7" borderId="4" xfId="0" applyNumberFormat="1" applyFont="1" applyFill="1" applyBorder="1" applyAlignment="1">
      <alignment horizontal="center" vertical="center"/>
    </xf>
    <xf numFmtId="167" fontId="1" fillId="7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164" fontId="1" fillId="8" borderId="4" xfId="0" applyNumberFormat="1" applyFont="1" applyFill="1" applyBorder="1" applyAlignment="1">
      <alignment horizontal="center" vertical="center"/>
    </xf>
    <xf numFmtId="167" fontId="1" fillId="8" borderId="4" xfId="0" applyNumberFormat="1" applyFont="1" applyFill="1" applyBorder="1" applyAlignment="1">
      <alignment horizontal="center" vertical="center"/>
    </xf>
    <xf numFmtId="169" fontId="7" fillId="8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vertical="center"/>
    </xf>
    <xf numFmtId="164" fontId="1" fillId="9" borderId="4" xfId="0" applyNumberFormat="1" applyFont="1" applyFill="1" applyBorder="1" applyAlignment="1">
      <alignment horizontal="center" vertical="center"/>
    </xf>
    <xf numFmtId="167" fontId="1" fillId="9" borderId="4" xfId="0" applyNumberFormat="1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7" fillId="10" borderId="3" xfId="0" applyFont="1" applyFill="1" applyBorder="1" applyAlignment="1">
      <alignment vertical="center"/>
    </xf>
    <xf numFmtId="164" fontId="7" fillId="10" borderId="3" xfId="0" applyNumberFormat="1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169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8">
    <dxf>
      <font>
        <b/>
        <color rgb="FF065F46"/>
      </font>
      <fill>
        <patternFill>
          <bgColor rgb="FFD1FAE5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9F1239"/>
      </font>
      <fill>
        <patternFill>
          <bgColor rgb="FFFFE4E6"/>
        </patternFill>
      </fill>
    </dxf>
    <dxf>
      <fill>
        <patternFill>
          <bgColor rgb="FFE0F2FE"/>
        </patternFill>
      </fill>
      <border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  <vertical/>
        <horizontal/>
      </border>
    </dxf>
    <dxf>
      <fill>
        <patternFill>
          <bgColor rgb="FFF1F5F9"/>
        </patternFill>
      </fill>
      <border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  <vertical/>
        <horizontal/>
      </border>
    </dxf>
    <dxf>
      <fill>
        <patternFill>
          <bgColor rgb="FFEDE9FE"/>
        </patternFill>
      </fill>
      <border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  <vertical/>
        <horizontal/>
      </border>
    </dxf>
    <dxf>
      <fill>
        <patternFill>
          <bgColor rgb="FFCCFBF1"/>
        </patternFill>
      </fill>
      <border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  <vertical/>
        <horizontal/>
      </border>
    </dxf>
    <dxf>
      <fill>
        <patternFill>
          <bgColor rgb="FFE6FFFA"/>
        </patternFill>
      </fill>
      <border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8BDF8"/>
    <pageSetUpPr fitToPage="1"/>
  </sheetPr>
  <dimension ref="A1:J137"/>
  <sheetViews>
    <sheetView showGridLines="0" tabSelected="1" workbookViewId="0">
      <selection activeCell="D11" sqref="D11"/>
    </sheetView>
  </sheetViews>
  <sheetFormatPr defaultRowHeight="15"/>
  <cols>
    <col min="1" max="1" width="2.7109375" customWidth="1"/>
    <col min="2" max="2" width="8.7109375" customWidth="1"/>
    <col min="3" max="3" width="46.7109375" customWidth="1"/>
    <col min="4" max="5" width="16.7109375" customWidth="1"/>
    <col min="6" max="6" width="13.7109375" customWidth="1"/>
    <col min="7" max="7" width="15.7109375" customWidth="1"/>
    <col min="8" max="8" width="14.7109375" customWidth="1"/>
    <col min="9" max="9" width="17.7109375" customWidth="1"/>
    <col min="10" max="10" width="2.7109375" customWidth="1"/>
  </cols>
  <sheetData>
    <row r="1" spans="1:10" s="1" customFormat="1" ht="34" customHeight="1">
      <c r="A1" s="1"/>
      <c r="B1" s="2" t="s">
        <v>0</v>
      </c>
      <c r="C1" s="2"/>
      <c r="D1" s="2"/>
      <c r="E1" s="2"/>
      <c r="F1" s="2"/>
      <c r="G1" s="2"/>
      <c r="H1" s="2"/>
      <c r="I1" s="2"/>
      <c r="J1" s="1"/>
    </row>
    <row r="2" spans="1:10" s="1" customFormat="1" ht="20" customHeight="1">
      <c r="B2" s="3" t="s">
        <v>1</v>
      </c>
      <c r="C2" s="3"/>
      <c r="D2" s="3"/>
      <c r="E2" s="3"/>
      <c r="F2" s="3"/>
      <c r="G2" s="3"/>
      <c r="H2" s="3"/>
      <c r="I2" s="3"/>
    </row>
    <row r="3" spans="1:10" s="1" customFormat="1" ht="18" customHeight="1">
      <c r="B3" s="4" t="s">
        <v>2</v>
      </c>
      <c r="C3" s="4"/>
      <c r="D3" s="4"/>
      <c r="E3" s="4"/>
      <c r="F3" s="4"/>
      <c r="G3" s="4"/>
      <c r="H3" s="4"/>
      <c r="I3" s="4"/>
    </row>
    <row r="5" spans="1:10">
      <c r="B5" s="5" t="s">
        <v>3</v>
      </c>
      <c r="C5" s="6"/>
      <c r="D5" s="6"/>
      <c r="E5" s="6"/>
      <c r="F5" s="6"/>
      <c r="G5" s="6"/>
      <c r="H5" s="6"/>
      <c r="I5" s="6"/>
    </row>
    <row r="6" spans="1:10">
      <c r="B6" s="7" t="s">
        <v>4</v>
      </c>
      <c r="C6" s="7"/>
      <c r="D6" s="7"/>
      <c r="E6" s="7"/>
      <c r="F6" s="7"/>
      <c r="G6" s="7"/>
      <c r="H6" s="7"/>
      <c r="I6" s="7"/>
    </row>
    <row r="7" spans="1:10">
      <c r="B7" s="7" t="s">
        <v>5</v>
      </c>
      <c r="C7" s="7"/>
      <c r="D7" s="7"/>
      <c r="E7" s="7"/>
      <c r="F7" s="7"/>
      <c r="G7" s="7"/>
      <c r="H7" s="7"/>
      <c r="I7" s="7"/>
    </row>
    <row r="8" spans="1:10">
      <c r="B8" s="7" t="s">
        <v>6</v>
      </c>
      <c r="C8" s="7"/>
      <c r="D8" s="7"/>
      <c r="E8" s="7"/>
      <c r="F8" s="7"/>
      <c r="G8" s="7"/>
      <c r="H8" s="7"/>
      <c r="I8" s="7"/>
    </row>
    <row r="10" spans="1:10">
      <c r="B10" s="5" t="s">
        <v>7</v>
      </c>
      <c r="C10" s="6"/>
      <c r="D10" s="6"/>
      <c r="E10" s="6"/>
      <c r="F10" s="6"/>
      <c r="G10" s="5" t="s">
        <v>8</v>
      </c>
      <c r="H10" s="6"/>
      <c r="I10" s="6"/>
    </row>
    <row r="11" spans="1:10" ht="26" customHeight="1">
      <c r="B11" s="8" t="s">
        <v>9</v>
      </c>
      <c r="C11" s="8"/>
      <c r="D11" s="9">
        <v>46335</v>
      </c>
      <c r="E11" s="10" t="s">
        <v>10</v>
      </c>
      <c r="F11" s="10"/>
      <c r="G11" s="11" t="s">
        <v>17</v>
      </c>
      <c r="H11" s="12" t="s">
        <v>18</v>
      </c>
      <c r="I11" s="12" t="s">
        <v>19</v>
      </c>
    </row>
    <row r="12" spans="1:10" ht="26" customHeight="1">
      <c r="B12" s="8" t="s">
        <v>11</v>
      </c>
      <c r="C12" s="8"/>
      <c r="D12" s="9">
        <v>46518</v>
      </c>
      <c r="E12" s="10" t="s">
        <v>12</v>
      </c>
      <c r="F12" s="10"/>
      <c r="G12" s="13" t="s">
        <v>20</v>
      </c>
      <c r="H12" s="14">
        <v>46440</v>
      </c>
      <c r="I12" s="14">
        <v>46446</v>
      </c>
    </row>
    <row r="13" spans="1:10" ht="26" customHeight="1">
      <c r="B13" s="8" t="s">
        <v>13</v>
      </c>
      <c r="C13" s="8"/>
      <c r="D13" s="15">
        <v>300</v>
      </c>
      <c r="E13" s="10" t="s">
        <v>14</v>
      </c>
      <c r="F13" s="10"/>
      <c r="G13" s="13" t="s">
        <v>21</v>
      </c>
      <c r="H13" s="14">
        <v>46518</v>
      </c>
      <c r="I13" s="14">
        <v>46524</v>
      </c>
    </row>
    <row r="14" spans="1:10" ht="26" customHeight="1">
      <c r="B14" s="8" t="s">
        <v>15</v>
      </c>
      <c r="C14" s="8"/>
      <c r="D14" s="15">
        <v>2</v>
      </c>
      <c r="E14" s="10" t="s">
        <v>16</v>
      </c>
      <c r="F14" s="10"/>
      <c r="G14" s="13" t="s">
        <v>22</v>
      </c>
      <c r="H14" s="14">
        <v>46614</v>
      </c>
      <c r="I14" s="14">
        <v>46621</v>
      </c>
    </row>
    <row r="15" spans="1:10">
      <c r="G15" s="13" t="s">
        <v>23</v>
      </c>
      <c r="H15" s="14">
        <v>46704</v>
      </c>
      <c r="I15" s="14">
        <v>46710</v>
      </c>
    </row>
    <row r="16" spans="1:10" ht="26" customHeight="1">
      <c r="G16" s="10" t="s">
        <v>24</v>
      </c>
      <c r="H16" s="10"/>
      <c r="I16" s="10"/>
    </row>
    <row r="18" spans="2:9" ht="30" customHeight="1">
      <c r="B18" s="16" t="str">
        <f>IF(NOT(AND(ISNUMBER($D$11),ISNUMBER($D$12))),"Type your start date and your exam date in the yellow cells (dates like 9 Nov 2026).",IF(NOT(AND(ISNUMBER($D$13),ISNUMBER($D$14))),"Type the target hours and the spare weeks as numbers.",IF($D$12&lt;=$D$11,"Check your dates: your exam date must come after your start date.",IF(OR($D$13&lt;=0,$D$14&lt;0),"Check the target hours and the spare weeks.",IF(Engine!$C$9&lt;12,"Under 12 weeks: consider a later window."&amp;IF(Engine!$C$14&lt;1," There is too little time to build this plan.",""),IF(Engine!$C$14&lt;1,"Too many spare weeks for the time left: lower them.",IF(Engine!$C$16&gt;20,"Heavy plan: "&amp;ROUND(Engine!$C$16,1)&amp;" hours a week. Start with the heaviest topics and never cut the mock exams, or consider a later window.","Plan ready: "&amp;Engine!$C$9&amp;" weeks to your exam, "&amp;ROUND(Engine!$C$16,1)&amp;" hours a week."&amp;IF(Engine!$C$9&gt;60," The calendar shows the first 60 weeks.",""))))))))</f>
        <v>Plan ready: 26 weeks to your exam, 12.5 hours a week.</v>
      </c>
      <c r="C18" s="16"/>
      <c r="D18" s="16"/>
      <c r="E18" s="16"/>
      <c r="F18" s="16"/>
      <c r="G18" s="16"/>
      <c r="H18" s="16"/>
      <c r="I18" s="16"/>
    </row>
    <row r="20" spans="2:9">
      <c r="B20" s="5" t="s">
        <v>25</v>
      </c>
      <c r="C20" s="6"/>
      <c r="D20" s="6"/>
      <c r="E20" s="6"/>
      <c r="F20" s="6"/>
      <c r="G20" s="6"/>
      <c r="H20" s="6"/>
      <c r="I20" s="6"/>
    </row>
    <row r="21" spans="2:9">
      <c r="B21" s="8" t="s">
        <v>26</v>
      </c>
      <c r="C21" s="8"/>
      <c r="D21" s="17">
        <f>IF(Engine!$C$8,Engine!$C$9,"")</f>
        <v>26.0</v>
      </c>
      <c r="E21" s="10" t="s">
        <v>27</v>
      </c>
      <c r="F21" s="10"/>
      <c r="G21" s="10"/>
      <c r="H21" s="10"/>
      <c r="I21" s="10"/>
    </row>
    <row r="22" spans="2:9">
      <c r="B22" s="18" t="s">
        <v>28</v>
      </c>
      <c r="C22" s="18"/>
      <c r="D22" s="19">
        <f>IF(Engine!$C$15,Engine!$C$7,"")</f>
        <v>2.0</v>
      </c>
      <c r="E22" s="10" t="s">
        <v>29</v>
      </c>
      <c r="F22" s="10"/>
      <c r="G22" s="10"/>
      <c r="H22" s="10"/>
      <c r="I22" s="10"/>
    </row>
    <row r="23" spans="2:9">
      <c r="B23" s="18" t="s">
        <v>30</v>
      </c>
      <c r="C23" s="18"/>
      <c r="D23" s="19">
        <f>IF(Engine!$C$15,Engine!$C$13,"")</f>
        <v>24.0</v>
      </c>
      <c r="E23" s="10" t="s">
        <v>31</v>
      </c>
      <c r="F23" s="10"/>
      <c r="G23" s="10"/>
      <c r="H23" s="10"/>
      <c r="I23" s="10"/>
    </row>
    <row r="24" spans="2:9" ht="22" customHeight="1">
      <c r="B24" s="8" t="s">
        <v>32</v>
      </c>
      <c r="C24" s="8"/>
      <c r="D24" s="20">
        <f>IF(Engine!$C$15,Engine!$C$16,"")</f>
        <v>12.5</v>
      </c>
      <c r="E24" s="10" t="s">
        <v>33</v>
      </c>
      <c r="F24" s="10"/>
      <c r="G24" s="10"/>
      <c r="H24" s="10"/>
      <c r="I24" s="10"/>
    </row>
    <row r="25" spans="2:9">
      <c r="B25" s="18" t="s">
        <v>34</v>
      </c>
      <c r="C25" s="18"/>
      <c r="D25" s="19">
        <f>IF(Engine!$C$15,Engine!$C$14,"")</f>
        <v>18.0</v>
      </c>
      <c r="E25" s="10" t="s">
        <v>35</v>
      </c>
      <c r="F25" s="10"/>
      <c r="G25" s="10"/>
      <c r="H25" s="10"/>
      <c r="I25" s="10"/>
    </row>
    <row r="26" spans="2:9">
      <c r="B26" s="18" t="s">
        <v>36</v>
      </c>
      <c r="C26" s="18"/>
      <c r="D26" s="21">
        <v>2</v>
      </c>
      <c r="E26" s="10" t="s">
        <v>37</v>
      </c>
      <c r="F26" s="10"/>
      <c r="G26" s="10"/>
      <c r="H26" s="10"/>
      <c r="I26" s="10"/>
    </row>
    <row r="27" spans="2:9">
      <c r="B27" s="18" t="s">
        <v>38</v>
      </c>
      <c r="C27" s="18"/>
      <c r="D27" s="21">
        <v>4</v>
      </c>
      <c r="E27" s="10" t="s">
        <v>39</v>
      </c>
      <c r="F27" s="10"/>
      <c r="G27" s="10"/>
      <c r="H27" s="10"/>
      <c r="I27" s="10"/>
    </row>
    <row r="28" spans="2:9">
      <c r="B28" s="18" t="s">
        <v>40</v>
      </c>
      <c r="C28" s="18"/>
      <c r="D28" s="22">
        <v>0.12</v>
      </c>
      <c r="E28" s="10" t="s">
        <v>41</v>
      </c>
      <c r="F28" s="10"/>
      <c r="G28" s="10"/>
      <c r="H28" s="10"/>
      <c r="I28" s="10"/>
    </row>
    <row r="29" spans="2:9">
      <c r="B29" s="18" t="s">
        <v>42</v>
      </c>
      <c r="C29" s="18"/>
      <c r="D29" s="23">
        <f>IF(Engine!$C$15,Engine!$C$16*Engine!$C$12,"")</f>
        <v>1.5</v>
      </c>
      <c r="E29" s="10" t="s">
        <v>43</v>
      </c>
      <c r="F29" s="10"/>
      <c r="G29" s="10"/>
      <c r="H29" s="10"/>
      <c r="I29" s="10"/>
    </row>
    <row r="30" spans="2:9">
      <c r="B30" s="18" t="s">
        <v>44</v>
      </c>
      <c r="C30" s="18"/>
      <c r="D30" s="23">
        <f>IF(Engine!$C$15,H47,"")</f>
        <v>300.0</v>
      </c>
      <c r="E30" s="10" t="s">
        <v>45</v>
      </c>
      <c r="F30" s="10"/>
      <c r="G30" s="10"/>
      <c r="H30" s="10"/>
      <c r="I30" s="10"/>
    </row>
    <row r="32" spans="2:9">
      <c r="B32" s="5" t="s">
        <v>46</v>
      </c>
      <c r="C32" s="6"/>
      <c r="D32" s="6"/>
      <c r="E32" s="6"/>
      <c r="F32" s="6"/>
      <c r="G32" s="6"/>
      <c r="H32" s="6"/>
      <c r="I32" s="6"/>
    </row>
    <row r="33" spans="2:9">
      <c r="B33" s="12" t="s">
        <v>47</v>
      </c>
      <c r="C33" s="11" t="s">
        <v>48</v>
      </c>
      <c r="D33" s="12" t="s">
        <v>49</v>
      </c>
      <c r="E33" s="12" t="s">
        <v>50</v>
      </c>
      <c r="F33" s="12" t="s">
        <v>51</v>
      </c>
      <c r="G33" s="12" t="s">
        <v>52</v>
      </c>
      <c r="H33" s="12" t="s">
        <v>53</v>
      </c>
    </row>
    <row r="34" spans="2:9">
      <c r="B34" s="19">
        <v>1</v>
      </c>
      <c r="C34" s="24" t="s">
        <v>54</v>
      </c>
      <c r="D34" s="25">
        <v>0.11</v>
      </c>
      <c r="E34" s="25">
        <v>0.14</v>
      </c>
      <c r="F34" s="26">
        <f>(D34+E34)/2</f>
        <v>0.125</v>
      </c>
      <c r="G34" s="23">
        <f>IF(Engine!$C$15,Engine!D21,"")</f>
        <v>2.5</v>
      </c>
      <c r="H34" s="23">
        <f>IF(Engine!$C$15,Engine!I21,"")</f>
        <v>27.5</v>
      </c>
    </row>
    <row r="35" spans="2:9">
      <c r="B35" s="19">
        <v>2</v>
      </c>
      <c r="C35" s="24" t="s">
        <v>55</v>
      </c>
      <c r="D35" s="25">
        <v>0.06</v>
      </c>
      <c r="E35" s="25">
        <v>0.09</v>
      </c>
      <c r="F35" s="26">
        <f>(D35+E35)/2</f>
        <v>0.075</v>
      </c>
      <c r="G35" s="23">
        <f>IF(Engine!$C$15,Engine!D22,"")</f>
        <v>1.4999999999999998</v>
      </c>
      <c r="H35" s="23">
        <f>IF(Engine!$C$15,Engine!I22,"")</f>
        <v>16.499999999999996</v>
      </c>
    </row>
    <row r="36" spans="2:9">
      <c r="B36" s="19">
        <v>3</v>
      </c>
      <c r="C36" s="24" t="s">
        <v>56</v>
      </c>
      <c r="D36" s="25">
        <v>0.11</v>
      </c>
      <c r="E36" s="25">
        <v>0.14</v>
      </c>
      <c r="F36" s="26">
        <f>(D36+E36)/2</f>
        <v>0.125</v>
      </c>
      <c r="G36" s="23">
        <f>IF(Engine!$C$15,Engine!D23,"")</f>
        <v>2.5</v>
      </c>
      <c r="H36" s="23">
        <f>IF(Engine!$C$15,Engine!I23,"")</f>
        <v>27.5</v>
      </c>
    </row>
    <row r="37" spans="2:9">
      <c r="B37" s="19">
        <v>4</v>
      </c>
      <c r="C37" s="24" t="s">
        <v>57</v>
      </c>
      <c r="D37" s="25">
        <v>0.06</v>
      </c>
      <c r="E37" s="25">
        <v>0.09</v>
      </c>
      <c r="F37" s="26">
        <f>(D37+E37)/2</f>
        <v>0.075</v>
      </c>
      <c r="G37" s="23">
        <f>IF(Engine!$C$15,Engine!D25,"")</f>
        <v>1.4999999999999998</v>
      </c>
      <c r="H37" s="23">
        <f>IF(Engine!$C$15,Engine!I25,"")</f>
        <v>16.499999999999996</v>
      </c>
    </row>
    <row r="38" spans="2:9">
      <c r="B38" s="19">
        <v>5</v>
      </c>
      <c r="C38" s="24" t="s">
        <v>58</v>
      </c>
      <c r="D38" s="25">
        <v>0.11</v>
      </c>
      <c r="E38" s="25">
        <v>0.14</v>
      </c>
      <c r="F38" s="26">
        <f>(D38+E38)/2</f>
        <v>0.125</v>
      </c>
      <c r="G38" s="23">
        <f>IF(Engine!$C$15,Engine!D26,"")</f>
        <v>2.5</v>
      </c>
      <c r="H38" s="23">
        <f>IF(Engine!$C$15,Engine!I26,"")</f>
        <v>27.5</v>
      </c>
    </row>
    <row r="39" spans="2:9">
      <c r="B39" s="19">
        <v>6</v>
      </c>
      <c r="C39" s="24" t="s">
        <v>59</v>
      </c>
      <c r="D39" s="25">
        <v>0.11</v>
      </c>
      <c r="E39" s="25">
        <v>0.14</v>
      </c>
      <c r="F39" s="26">
        <f>(D39+E39)/2</f>
        <v>0.125</v>
      </c>
      <c r="G39" s="23">
        <f>IF(Engine!$C$15,Engine!D27,"")</f>
        <v>2.5</v>
      </c>
      <c r="H39" s="23">
        <f>IF(Engine!$C$15,Engine!I27,"")</f>
        <v>27.5</v>
      </c>
    </row>
    <row r="40" spans="2:9">
      <c r="B40" s="19">
        <v>7</v>
      </c>
      <c r="C40" s="24" t="s">
        <v>60</v>
      </c>
      <c r="D40" s="25">
        <v>0.06</v>
      </c>
      <c r="E40" s="25">
        <v>0.09</v>
      </c>
      <c r="F40" s="26">
        <f>(D40+E40)/2</f>
        <v>0.075</v>
      </c>
      <c r="G40" s="23">
        <f>IF(Engine!$C$15,Engine!D28,"")</f>
        <v>1.4999999999999998</v>
      </c>
      <c r="H40" s="23">
        <f>IF(Engine!$C$15,Engine!I28,"")</f>
        <v>16.499999999999996</v>
      </c>
    </row>
    <row r="41" spans="2:9">
      <c r="B41" s="19">
        <v>8</v>
      </c>
      <c r="C41" s="24" t="s">
        <v>61</v>
      </c>
      <c r="D41" s="25">
        <v>0.06</v>
      </c>
      <c r="E41" s="25">
        <v>0.09</v>
      </c>
      <c r="F41" s="26">
        <f>(D41+E41)/2</f>
        <v>0.075</v>
      </c>
      <c r="G41" s="23">
        <f>IF(Engine!$C$15,Engine!D29,"")</f>
        <v>1.4999999999999998</v>
      </c>
      <c r="H41" s="23">
        <f>IF(Engine!$C$15,Engine!I29,"")</f>
        <v>16.499999999999996</v>
      </c>
    </row>
    <row r="42" spans="2:9">
      <c r="B42" s="19">
        <v>9</v>
      </c>
      <c r="C42" s="24" t="s">
        <v>62</v>
      </c>
      <c r="D42" s="25">
        <v>0.08</v>
      </c>
      <c r="E42" s="25">
        <v>0.12</v>
      </c>
      <c r="F42" s="26">
        <f>(D42+E42)/2</f>
        <v>0.1</v>
      </c>
      <c r="G42" s="23">
        <f>IF(Engine!$C$15,Engine!D30,"")</f>
        <v>2.0</v>
      </c>
      <c r="H42" s="23">
        <f>IF(Engine!$C$15,Engine!I30,"")</f>
        <v>22.0</v>
      </c>
    </row>
    <row r="43" spans="2:9">
      <c r="B43" s="19"/>
      <c r="C43" s="24" t="s">
        <v>63</v>
      </c>
      <c r="D43" s="25">
        <v>0.1</v>
      </c>
      <c r="E43" s="25">
        <v>0.15</v>
      </c>
      <c r="F43" s="26">
        <f>(D43+E43)/2</f>
        <v>0.125</v>
      </c>
      <c r="G43" s="27" t="s">
        <v>64</v>
      </c>
      <c r="H43" s="23">
        <f>IF(Engine!$C$15,Engine!$C$14*Engine!$C$16*Engine!$C$12,"")</f>
        <v>27.0</v>
      </c>
    </row>
    <row r="44" spans="2:9">
      <c r="B44" s="24"/>
      <c r="C44" s="24" t="s">
        <v>65</v>
      </c>
      <c r="D44" s="24"/>
      <c r="E44" s="24"/>
      <c r="F44" s="24"/>
      <c r="G44" s="23">
        <f>IF(Engine!$C$15,Engine!$C$14,"")</f>
        <v>18.0</v>
      </c>
      <c r="H44" s="23">
        <f>IF(Engine!$C$15,SUM(H34:H43),"")</f>
        <v>225.0</v>
      </c>
    </row>
    <row r="45" spans="2:9">
      <c r="B45" s="24"/>
      <c r="C45" s="24" t="s">
        <v>66</v>
      </c>
      <c r="D45" s="24"/>
      <c r="E45" s="24"/>
      <c r="F45" s="24"/>
      <c r="G45" s="23">
        <f>IF(Engine!$C$15,Engine!$C$10,"")</f>
        <v>2.0</v>
      </c>
      <c r="H45" s="23">
        <f>IF(Engine!$C$15,Engine!$C$10*Engine!$C$16,"")</f>
        <v>25.0</v>
      </c>
    </row>
    <row r="46" spans="2:9">
      <c r="B46" s="24"/>
      <c r="C46" s="24" t="s">
        <v>67</v>
      </c>
      <c r="D46" s="24"/>
      <c r="E46" s="24"/>
      <c r="F46" s="24"/>
      <c r="G46" s="23">
        <f>IF(Engine!$C$15,Engine!$C$11,"")</f>
        <v>4.0</v>
      </c>
      <c r="H46" s="23">
        <f>IF(Engine!$C$15,Engine!$C$11*Engine!$C$16,"")</f>
        <v>50.0</v>
      </c>
    </row>
    <row r="47" spans="2:9">
      <c r="B47" s="24"/>
      <c r="C47" s="13" t="s">
        <v>68</v>
      </c>
      <c r="D47" s="24"/>
      <c r="E47" s="24"/>
      <c r="F47" s="24"/>
      <c r="G47" s="28">
        <f>IF(Engine!$C$15,Engine!$C$13,"")</f>
        <v>24.0</v>
      </c>
      <c r="H47" s="28">
        <f>IF(Engine!$C$15,SUM(H44:H46),"")</f>
        <v>300.0</v>
      </c>
    </row>
    <row r="48" spans="2:9" ht="26" customHeight="1">
      <c r="B48" s="10" t="s">
        <v>69</v>
      </c>
      <c r="C48" s="10"/>
      <c r="D48" s="10"/>
      <c r="E48" s="10"/>
      <c r="F48" s="10"/>
      <c r="G48" s="10"/>
      <c r="H48" s="10"/>
      <c r="I48" s="10"/>
    </row>
    <row r="50" spans="2:9">
      <c r="B50" s="5" t="s">
        <v>70</v>
      </c>
      <c r="C50" s="6"/>
      <c r="D50" s="6"/>
      <c r="E50" s="6"/>
      <c r="F50" s="6"/>
      <c r="G50" s="6"/>
      <c r="H50" s="6"/>
      <c r="I50" s="6"/>
    </row>
    <row r="51" spans="2:9">
      <c r="B51" s="12" t="s">
        <v>47</v>
      </c>
      <c r="C51" s="11" t="s">
        <v>71</v>
      </c>
      <c r="D51" s="12" t="s">
        <v>18</v>
      </c>
      <c r="E51" s="12" t="s">
        <v>19</v>
      </c>
      <c r="F51" s="12" t="s">
        <v>52</v>
      </c>
      <c r="G51" s="12" t="s">
        <v>53</v>
      </c>
      <c r="H51" s="11" t="s">
        <v>72</v>
      </c>
      <c r="I51" s="11"/>
    </row>
    <row r="52" spans="2:9">
      <c r="B52" s="29">
        <v>1</v>
      </c>
      <c r="C52" s="30" t="s">
        <v>54</v>
      </c>
      <c r="D52" s="31">
        <f>Engine!G21</f>
        <v>46335.0</v>
      </c>
      <c r="E52" s="31">
        <f>Engine!H21</f>
        <v>46351.0</v>
      </c>
      <c r="F52" s="32">
        <f>IF(Engine!$C$15,Engine!D21,"")</f>
        <v>2.5</v>
      </c>
      <c r="G52" s="32">
        <f>IF(Engine!$C$15,Engine!I21,"")</f>
        <v>27.5</v>
      </c>
      <c r="H52" s="33" t="s">
        <v>73</v>
      </c>
      <c r="I52" s="33"/>
    </row>
    <row r="53" spans="2:9">
      <c r="B53" s="29">
        <v>2</v>
      </c>
      <c r="C53" s="30" t="s">
        <v>55</v>
      </c>
      <c r="D53" s="31">
        <f>Engine!G22</f>
        <v>46352.0</v>
      </c>
      <c r="E53" s="31">
        <f>Engine!H22</f>
        <v>46362.0</v>
      </c>
      <c r="F53" s="32">
        <f>IF(Engine!$C$15,Engine!D22,"")</f>
        <v>1.4999999999999998</v>
      </c>
      <c r="G53" s="32">
        <f>IF(Engine!$C$15,Engine!I22,"")</f>
        <v>16.499999999999996</v>
      </c>
      <c r="H53" s="33" t="s">
        <v>73</v>
      </c>
      <c r="I53" s="33"/>
    </row>
    <row r="54" spans="2:9">
      <c r="B54" s="29">
        <v>3</v>
      </c>
      <c r="C54" s="30" t="s">
        <v>56</v>
      </c>
      <c r="D54" s="31">
        <f>Engine!G23</f>
        <v>46363.0</v>
      </c>
      <c r="E54" s="31">
        <f>Engine!H23</f>
        <v>46379.0</v>
      </c>
      <c r="F54" s="32">
        <f>IF(Engine!$C$15,Engine!D23,"")</f>
        <v>2.5</v>
      </c>
      <c r="G54" s="32">
        <f>IF(Engine!$C$15,Engine!I23,"")</f>
        <v>27.5</v>
      </c>
      <c r="H54" s="33" t="s">
        <v>73</v>
      </c>
      <c r="I54" s="33"/>
    </row>
    <row r="55" spans="2:9">
      <c r="B55" s="34"/>
      <c r="C55" s="34" t="s">
        <v>74</v>
      </c>
      <c r="D55" s="35">
        <f>Engine!G24</f>
        <v>46380.0</v>
      </c>
      <c r="E55" s="35">
        <f>Engine!H24</f>
        <v>46386.0</v>
      </c>
      <c r="F55" s="36">
        <f>IF(Engine!$C$15,Engine!D24,"")</f>
        <v>1.0</v>
      </c>
      <c r="G55" s="36">
        <f>IF(Engine!$C$15,Engine!I24,"")</f>
        <v>0.0</v>
      </c>
      <c r="H55" s="37" t="s">
        <v>75</v>
      </c>
      <c r="I55" s="37"/>
    </row>
    <row r="56" spans="2:9">
      <c r="B56" s="29">
        <v>4</v>
      </c>
      <c r="C56" s="30" t="s">
        <v>57</v>
      </c>
      <c r="D56" s="31">
        <f>Engine!G25</f>
        <v>46387.0</v>
      </c>
      <c r="E56" s="31">
        <f>Engine!H25</f>
        <v>46397.0</v>
      </c>
      <c r="F56" s="32">
        <f>IF(Engine!$C$15,Engine!D25,"")</f>
        <v>1.4999999999999998</v>
      </c>
      <c r="G56" s="32">
        <f>IF(Engine!$C$15,Engine!I25,"")</f>
        <v>16.499999999999996</v>
      </c>
      <c r="H56" s="33" t="s">
        <v>73</v>
      </c>
      <c r="I56" s="33"/>
    </row>
    <row r="57" spans="2:9">
      <c r="B57" s="29">
        <v>5</v>
      </c>
      <c r="C57" s="30" t="s">
        <v>58</v>
      </c>
      <c r="D57" s="31">
        <f>Engine!G26</f>
        <v>46398.0</v>
      </c>
      <c r="E57" s="31">
        <f>Engine!H26</f>
        <v>46414.0</v>
      </c>
      <c r="F57" s="32">
        <f>IF(Engine!$C$15,Engine!D26,"")</f>
        <v>2.5</v>
      </c>
      <c r="G57" s="32">
        <f>IF(Engine!$C$15,Engine!I26,"")</f>
        <v>27.5</v>
      </c>
      <c r="H57" s="33" t="s">
        <v>73</v>
      </c>
      <c r="I57" s="33"/>
    </row>
    <row r="58" spans="2:9">
      <c r="B58" s="29">
        <v>6</v>
      </c>
      <c r="C58" s="30" t="s">
        <v>59</v>
      </c>
      <c r="D58" s="31">
        <f>Engine!G27</f>
        <v>46415.0</v>
      </c>
      <c r="E58" s="31">
        <f>Engine!H27</f>
        <v>46432.0</v>
      </c>
      <c r="F58" s="32">
        <f>IF(Engine!$C$15,Engine!D27,"")</f>
        <v>2.5</v>
      </c>
      <c r="G58" s="32">
        <f>IF(Engine!$C$15,Engine!I27,"")</f>
        <v>27.5</v>
      </c>
      <c r="H58" s="33" t="s">
        <v>73</v>
      </c>
      <c r="I58" s="33"/>
    </row>
    <row r="59" spans="2:9">
      <c r="B59" s="29">
        <v>7</v>
      </c>
      <c r="C59" s="30" t="s">
        <v>60</v>
      </c>
      <c r="D59" s="31">
        <f>Engine!G28</f>
        <v>46433.0</v>
      </c>
      <c r="E59" s="31">
        <f>Engine!H28</f>
        <v>46442.0</v>
      </c>
      <c r="F59" s="32">
        <f>IF(Engine!$C$15,Engine!D28,"")</f>
        <v>1.4999999999999998</v>
      </c>
      <c r="G59" s="32">
        <f>IF(Engine!$C$15,Engine!I28,"")</f>
        <v>16.499999999999996</v>
      </c>
      <c r="H59" s="33" t="s">
        <v>73</v>
      </c>
      <c r="I59" s="33"/>
    </row>
    <row r="60" spans="2:9">
      <c r="B60" s="29">
        <v>8</v>
      </c>
      <c r="C60" s="30" t="s">
        <v>61</v>
      </c>
      <c r="D60" s="31">
        <f>Engine!G29</f>
        <v>46443.0</v>
      </c>
      <c r="E60" s="31">
        <f>Engine!H29</f>
        <v>46453.0</v>
      </c>
      <c r="F60" s="32">
        <f>IF(Engine!$C$15,Engine!D29,"")</f>
        <v>1.4999999999999998</v>
      </c>
      <c r="G60" s="32">
        <f>IF(Engine!$C$15,Engine!I29,"")</f>
        <v>16.499999999999996</v>
      </c>
      <c r="H60" s="33" t="s">
        <v>73</v>
      </c>
      <c r="I60" s="33"/>
    </row>
    <row r="61" spans="2:9">
      <c r="B61" s="29">
        <v>9</v>
      </c>
      <c r="C61" s="30" t="s">
        <v>62</v>
      </c>
      <c r="D61" s="31">
        <f>Engine!G30</f>
        <v>46454.0</v>
      </c>
      <c r="E61" s="31">
        <f>Engine!H30</f>
        <v>46467.0</v>
      </c>
      <c r="F61" s="32">
        <f>IF(Engine!$C$15,Engine!D30,"")</f>
        <v>2.0</v>
      </c>
      <c r="G61" s="32">
        <f>IF(Engine!$C$15,Engine!I30,"")</f>
        <v>22.0</v>
      </c>
      <c r="H61" s="33" t="s">
        <v>73</v>
      </c>
      <c r="I61" s="33"/>
    </row>
    <row r="62" spans="2:9">
      <c r="B62" s="34"/>
      <c r="C62" s="34" t="s">
        <v>74</v>
      </c>
      <c r="D62" s="35">
        <f>Engine!G31</f>
        <v>46468.0</v>
      </c>
      <c r="E62" s="35">
        <f>Engine!H31</f>
        <v>46474.0</v>
      </c>
      <c r="F62" s="36">
        <f>IF(Engine!$C$15,Engine!D31,"")</f>
        <v>1.0</v>
      </c>
      <c r="G62" s="36">
        <f>IF(Engine!$C$15,Engine!I31,"")</f>
        <v>0.0</v>
      </c>
      <c r="H62" s="37" t="s">
        <v>75</v>
      </c>
      <c r="I62" s="37"/>
    </row>
    <row r="63" spans="2:9">
      <c r="B63" s="38"/>
      <c r="C63" s="38" t="s">
        <v>66</v>
      </c>
      <c r="D63" s="39">
        <f>Engine!G32</f>
        <v>46475.0</v>
      </c>
      <c r="E63" s="39">
        <f>Engine!H32</f>
        <v>46488.0</v>
      </c>
      <c r="F63" s="40">
        <f>IF(Engine!$C$15,Engine!D32,"")</f>
        <v>2.0</v>
      </c>
      <c r="G63" s="40">
        <f>IF(Engine!$C$15,Engine!I32,"")</f>
        <v>25.0</v>
      </c>
      <c r="H63" s="41" t="s">
        <v>76</v>
      </c>
      <c r="I63" s="41"/>
    </row>
    <row r="64" spans="2:9">
      <c r="B64" s="42"/>
      <c r="C64" s="42" t="s">
        <v>77</v>
      </c>
      <c r="D64" s="43">
        <f>Engine!G33</f>
        <v>46489.0</v>
      </c>
      <c r="E64" s="43">
        <f>Engine!H33</f>
        <v>46495.0</v>
      </c>
      <c r="F64" s="44">
        <f>IF(Engine!$C$15,Engine!D33,"")</f>
        <v>1.0</v>
      </c>
      <c r="G64" s="44">
        <f>IF(Engine!$C$15,Engine!I33,"")</f>
        <v>12.5</v>
      </c>
      <c r="H64" s="45">
        <f>Engine!J33</f>
        <v>46494.0</v>
      </c>
      <c r="I64" s="45"/>
    </row>
    <row r="65" spans="2:9">
      <c r="B65" s="42"/>
      <c r="C65" s="42" t="s">
        <v>78</v>
      </c>
      <c r="D65" s="43">
        <f>Engine!G34</f>
        <v>46496.0</v>
      </c>
      <c r="E65" s="43">
        <f>Engine!H34</f>
        <v>46502.0</v>
      </c>
      <c r="F65" s="44">
        <f>IF(Engine!$C$15,Engine!D34,"")</f>
        <v>1.0</v>
      </c>
      <c r="G65" s="44">
        <f>IF(Engine!$C$15,Engine!I34,"")</f>
        <v>12.5</v>
      </c>
      <c r="H65" s="45">
        <f>Engine!J34</f>
        <v>46501.0</v>
      </c>
      <c r="I65" s="45"/>
    </row>
    <row r="66" spans="2:9">
      <c r="B66" s="42"/>
      <c r="C66" s="42" t="s">
        <v>79</v>
      </c>
      <c r="D66" s="43">
        <f>Engine!G35</f>
        <v>46503.0</v>
      </c>
      <c r="E66" s="43">
        <f>Engine!H35</f>
        <v>46509.0</v>
      </c>
      <c r="F66" s="44">
        <f>IF(Engine!$C$15,Engine!D35,"")</f>
        <v>1.0</v>
      </c>
      <c r="G66" s="44">
        <f>IF(Engine!$C$15,Engine!I35,"")</f>
        <v>12.5</v>
      </c>
      <c r="H66" s="45">
        <f>Engine!J35</f>
        <v>46508.0</v>
      </c>
      <c r="I66" s="45"/>
    </row>
    <row r="67" spans="2:9">
      <c r="B67" s="46"/>
      <c r="C67" s="46" t="s">
        <v>80</v>
      </c>
      <c r="D67" s="47">
        <f>Engine!G36</f>
        <v>46510.0</v>
      </c>
      <c r="E67" s="47">
        <f>Engine!H36</f>
        <v>46516.0</v>
      </c>
      <c r="F67" s="48">
        <f>IF(Engine!$C$15,Engine!D36,"")</f>
        <v>1.0</v>
      </c>
      <c r="G67" s="48">
        <f>IF(Engine!$C$15,Engine!I36,"")</f>
        <v>12.5</v>
      </c>
      <c r="H67" s="49" t="s">
        <v>81</v>
      </c>
      <c r="I67" s="49"/>
    </row>
    <row r="68" spans="2:9">
      <c r="B68" s="50"/>
      <c r="C68" s="51" t="s">
        <v>82</v>
      </c>
      <c r="D68" s="52">
        <f>IF(Engine!$C$8,Engine!$C$5,"")</f>
        <v>46518.0</v>
      </c>
      <c r="E68" s="50"/>
      <c r="F68" s="50"/>
      <c r="G68" s="50"/>
      <c r="H68" s="53" t="s">
        <v>83</v>
      </c>
      <c r="I68" s="53"/>
    </row>
    <row r="69" spans="2:9" ht="26" customHeight="1">
      <c r="B69" s="54" t="s">
        <v>84</v>
      </c>
      <c r="C69" s="54"/>
      <c r="D69" s="54"/>
      <c r="E69" s="54"/>
      <c r="F69" s="54"/>
      <c r="G69" s="54"/>
      <c r="H69" s="54"/>
      <c r="I69" s="54"/>
    </row>
    <row r="71" spans="2:9">
      <c r="B71" s="5" t="s">
        <v>85</v>
      </c>
      <c r="C71" s="6"/>
      <c r="D71" s="6"/>
      <c r="E71" s="6"/>
      <c r="F71" s="6"/>
      <c r="G71" s="6"/>
      <c r="H71" s="6"/>
      <c r="I71" s="6"/>
    </row>
    <row r="72" spans="2:9">
      <c r="B72" s="12" t="s">
        <v>86</v>
      </c>
      <c r="C72" s="11" t="s">
        <v>87</v>
      </c>
      <c r="D72" s="12" t="s">
        <v>18</v>
      </c>
      <c r="E72" s="12" t="s">
        <v>19</v>
      </c>
      <c r="F72" s="12" t="s">
        <v>88</v>
      </c>
      <c r="G72" s="12" t="s">
        <v>89</v>
      </c>
      <c r="H72" s="12" t="s">
        <v>90</v>
      </c>
      <c r="I72" s="12" t="s">
        <v>91</v>
      </c>
    </row>
    <row r="73" spans="2:9">
      <c r="B73" s="55">
        <f>IF(Engine!D40,Engine!A40,"")</f>
        <v>1.0</v>
      </c>
      <c r="C73" s="18" t="str">
        <f>Engine!U40</f>
        <v>Quant methods</v>
      </c>
      <c r="D73" s="56">
        <f>Engine!AB40</f>
        <v>46335.0</v>
      </c>
      <c r="E73" s="56">
        <f>Engine!AC40</f>
        <v>46341.0</v>
      </c>
      <c r="F73" s="57" t="str">
        <f>Engine!Z40</f>
        <v>Learn</v>
      </c>
      <c r="G73" s="58">
        <f>Engine!X40</f>
        <v>12.5</v>
      </c>
      <c r="H73" s="58">
        <f>Engine!Y40</f>
        <v>1.5</v>
      </c>
      <c r="I73" s="59">
        <f>Engine!AA40</f>
        <v/>
      </c>
    </row>
    <row r="74" spans="2:9">
      <c r="B74" s="55">
        <f>IF(Engine!D41,Engine!A41,"")</f>
        <v>2.0</v>
      </c>
      <c r="C74" s="18" t="str">
        <f>Engine!U41</f>
        <v>Quant methods</v>
      </c>
      <c r="D74" s="56">
        <f>Engine!AB41</f>
        <v>46342.0</v>
      </c>
      <c r="E74" s="56">
        <f>Engine!AC41</f>
        <v>46348.0</v>
      </c>
      <c r="F74" s="57" t="str">
        <f>Engine!Z41</f>
        <v>Learn</v>
      </c>
      <c r="G74" s="58">
        <f>Engine!X41</f>
        <v>12.5</v>
      </c>
      <c r="H74" s="58">
        <f>Engine!Y41</f>
        <v>1.5</v>
      </c>
      <c r="I74" s="59">
        <f>Engine!AA41</f>
        <v/>
      </c>
    </row>
    <row r="75" spans="2:9">
      <c r="B75" s="55">
        <f>IF(Engine!D42,Engine!A42,"")</f>
        <v>3.0</v>
      </c>
      <c r="C75" s="18" t="str">
        <f>Engine!U42</f>
        <v>Quant methods → Economics</v>
      </c>
      <c r="D75" s="56">
        <f>Engine!AB42</f>
        <v>46349.0</v>
      </c>
      <c r="E75" s="56">
        <f>Engine!AC42</f>
        <v>46355.0</v>
      </c>
      <c r="F75" s="57" t="str">
        <f>Engine!Z42</f>
        <v>Learn</v>
      </c>
      <c r="G75" s="58">
        <f>Engine!X42</f>
        <v>12.5</v>
      </c>
      <c r="H75" s="58">
        <f>Engine!Y42</f>
        <v>1.5</v>
      </c>
      <c r="I75" s="59">
        <f>Engine!AA42</f>
        <v/>
      </c>
    </row>
    <row r="76" spans="2:9">
      <c r="B76" s="55">
        <f>IF(Engine!D43,Engine!A43,"")</f>
        <v>4.0</v>
      </c>
      <c r="C76" s="18" t="str">
        <f>Engine!U43</f>
        <v>Economics</v>
      </c>
      <c r="D76" s="56">
        <f>Engine!AB43</f>
        <v>46356.0</v>
      </c>
      <c r="E76" s="56">
        <f>Engine!AC43</f>
        <v>46362.0</v>
      </c>
      <c r="F76" s="57" t="str">
        <f>Engine!Z43</f>
        <v>Learn</v>
      </c>
      <c r="G76" s="58">
        <f>Engine!X43</f>
        <v>12.5</v>
      </c>
      <c r="H76" s="58">
        <f>Engine!Y43</f>
        <v>1.5</v>
      </c>
      <c r="I76" s="59">
        <f>Engine!AA43</f>
        <v/>
      </c>
    </row>
    <row r="77" spans="2:9">
      <c r="B77" s="55">
        <f>IF(Engine!D44,Engine!A44,"")</f>
        <v>5.0</v>
      </c>
      <c r="C77" s="18" t="str">
        <f>Engine!U44</f>
        <v>Financial statements</v>
      </c>
      <c r="D77" s="56">
        <f>Engine!AB44</f>
        <v>46363.0</v>
      </c>
      <c r="E77" s="56">
        <f>Engine!AC44</f>
        <v>46369.0</v>
      </c>
      <c r="F77" s="57" t="str">
        <f>Engine!Z44</f>
        <v>Learn</v>
      </c>
      <c r="G77" s="58">
        <f>Engine!X44</f>
        <v>12.5</v>
      </c>
      <c r="H77" s="58">
        <f>Engine!Y44</f>
        <v>1.5</v>
      </c>
      <c r="I77" s="59">
        <f>Engine!AA44</f>
        <v/>
      </c>
    </row>
    <row r="78" spans="2:9">
      <c r="B78" s="55">
        <f>IF(Engine!D45,Engine!A45,"")</f>
        <v>6.0</v>
      </c>
      <c r="C78" s="18" t="str">
        <f>Engine!U45</f>
        <v>Financial statements</v>
      </c>
      <c r="D78" s="56">
        <f>Engine!AB45</f>
        <v>46370.0</v>
      </c>
      <c r="E78" s="56">
        <f>Engine!AC45</f>
        <v>46376.0</v>
      </c>
      <c r="F78" s="57" t="str">
        <f>Engine!Z45</f>
        <v>Learn</v>
      </c>
      <c r="G78" s="58">
        <f>Engine!X45</f>
        <v>12.5</v>
      </c>
      <c r="H78" s="58">
        <f>Engine!Y45</f>
        <v>1.5</v>
      </c>
      <c r="I78" s="59">
        <f>Engine!AA45</f>
        <v/>
      </c>
    </row>
    <row r="79" spans="2:9">
      <c r="B79" s="55">
        <f>IF(Engine!D46,Engine!A46,"")</f>
        <v>7.0</v>
      </c>
      <c r="C79" s="18" t="str">
        <f>Engine!U46</f>
        <v>Financial statements → Spare week</v>
      </c>
      <c r="D79" s="56">
        <f>Engine!AB46</f>
        <v>46377.0</v>
      </c>
      <c r="E79" s="56">
        <f>Engine!AC46</f>
        <v>46383.0</v>
      </c>
      <c r="F79" s="57" t="str">
        <f>Engine!Z46</f>
        <v>Spare</v>
      </c>
      <c r="G79" s="58">
        <f>Engine!X46</f>
        <v>6.25</v>
      </c>
      <c r="H79" s="58">
        <f>Engine!Y46</f>
        <v>0.75</v>
      </c>
      <c r="I79" s="59">
        <f>Engine!AA46</f>
        <v/>
      </c>
    </row>
    <row r="80" spans="2:9">
      <c r="B80" s="55">
        <f>IF(Engine!D47,Engine!A47,"")</f>
        <v>8.0</v>
      </c>
      <c r="C80" s="18" t="str">
        <f>Engine!U47</f>
        <v>Spare week → Corporate finance</v>
      </c>
      <c r="D80" s="56">
        <f>Engine!AB47</f>
        <v>46384.0</v>
      </c>
      <c r="E80" s="56">
        <f>Engine!AC47</f>
        <v>46390.0</v>
      </c>
      <c r="F80" s="57" t="str">
        <f>Engine!Z47</f>
        <v>Learn</v>
      </c>
      <c r="G80" s="58">
        <f>Engine!X47</f>
        <v>6.25</v>
      </c>
      <c r="H80" s="58">
        <f>Engine!Y47</f>
        <v>0.75</v>
      </c>
      <c r="I80" s="59">
        <f>Engine!AA47</f>
        <v/>
      </c>
    </row>
    <row r="81" spans="2:9">
      <c r="B81" s="55">
        <f>IF(Engine!D48,Engine!A48,"")</f>
        <v>9.0</v>
      </c>
      <c r="C81" s="18" t="str">
        <f>Engine!U48</f>
        <v>Corporate finance</v>
      </c>
      <c r="D81" s="56">
        <f>Engine!AB48</f>
        <v>46391.0</v>
      </c>
      <c r="E81" s="56">
        <f>Engine!AC48</f>
        <v>46397.0</v>
      </c>
      <c r="F81" s="57" t="str">
        <f>Engine!Z48</f>
        <v>Learn</v>
      </c>
      <c r="G81" s="58">
        <f>Engine!X48</f>
        <v>12.5</v>
      </c>
      <c r="H81" s="58">
        <f>Engine!Y48</f>
        <v>1.5</v>
      </c>
      <c r="I81" s="59">
        <f>Engine!AA48</f>
        <v/>
      </c>
    </row>
    <row r="82" spans="2:9">
      <c r="B82" s="55">
        <f>IF(Engine!D49,Engine!A49,"")</f>
        <v>10.0</v>
      </c>
      <c r="C82" s="18" t="str">
        <f>Engine!U49</f>
        <v>Equities</v>
      </c>
      <c r="D82" s="56">
        <f>Engine!AB49</f>
        <v>46398.0</v>
      </c>
      <c r="E82" s="56">
        <f>Engine!AC49</f>
        <v>46404.0</v>
      </c>
      <c r="F82" s="57" t="str">
        <f>Engine!Z49</f>
        <v>Learn</v>
      </c>
      <c r="G82" s="58">
        <f>Engine!X49</f>
        <v>12.5</v>
      </c>
      <c r="H82" s="58">
        <f>Engine!Y49</f>
        <v>1.5</v>
      </c>
      <c r="I82" s="59">
        <f>Engine!AA49</f>
        <v/>
      </c>
    </row>
    <row r="83" spans="2:9">
      <c r="B83" s="55">
        <f>IF(Engine!D50,Engine!A50,"")</f>
        <v>11.0</v>
      </c>
      <c r="C83" s="18" t="str">
        <f>Engine!U50</f>
        <v>Equities</v>
      </c>
      <c r="D83" s="56">
        <f>Engine!AB50</f>
        <v>46405.0</v>
      </c>
      <c r="E83" s="56">
        <f>Engine!AC50</f>
        <v>46411.0</v>
      </c>
      <c r="F83" s="57" t="str">
        <f>Engine!Z50</f>
        <v>Learn</v>
      </c>
      <c r="G83" s="58">
        <f>Engine!X50</f>
        <v>12.5</v>
      </c>
      <c r="H83" s="58">
        <f>Engine!Y50</f>
        <v>1.5</v>
      </c>
      <c r="I83" s="59">
        <f>Engine!AA50</f>
        <v/>
      </c>
    </row>
    <row r="84" spans="2:9">
      <c r="B84" s="55">
        <f>IF(Engine!D51,Engine!A51,"")</f>
        <v>12.0</v>
      </c>
      <c r="C84" s="18" t="str">
        <f>Engine!U51</f>
        <v>Equities → Fixed income</v>
      </c>
      <c r="D84" s="56">
        <f>Engine!AB51</f>
        <v>46412.0</v>
      </c>
      <c r="E84" s="56">
        <f>Engine!AC51</f>
        <v>46418.0</v>
      </c>
      <c r="F84" s="57" t="str">
        <f>Engine!Z51</f>
        <v>Learn</v>
      </c>
      <c r="G84" s="58">
        <f>Engine!X51</f>
        <v>12.5</v>
      </c>
      <c r="H84" s="58">
        <f>Engine!Y51</f>
        <v>1.5</v>
      </c>
      <c r="I84" s="59">
        <f>Engine!AA51</f>
        <v/>
      </c>
    </row>
    <row r="85" spans="2:9">
      <c r="B85" s="55">
        <f>IF(Engine!D52,Engine!A52,"")</f>
        <v>13.0</v>
      </c>
      <c r="C85" s="18" t="str">
        <f>Engine!U52</f>
        <v>Fixed income</v>
      </c>
      <c r="D85" s="56">
        <f>Engine!AB52</f>
        <v>46419.0</v>
      </c>
      <c r="E85" s="56">
        <f>Engine!AC52</f>
        <v>46425.0</v>
      </c>
      <c r="F85" s="57" t="str">
        <f>Engine!Z52</f>
        <v>Learn</v>
      </c>
      <c r="G85" s="58">
        <f>Engine!X52</f>
        <v>12.5</v>
      </c>
      <c r="H85" s="58">
        <f>Engine!Y52</f>
        <v>1.5</v>
      </c>
      <c r="I85" s="59">
        <f>Engine!AA52</f>
        <v/>
      </c>
    </row>
    <row r="86" spans="2:9">
      <c r="B86" s="55">
        <f>IF(Engine!D53,Engine!A53,"")</f>
        <v>14.0</v>
      </c>
      <c r="C86" s="18" t="str">
        <f>Engine!U53</f>
        <v>Fixed income</v>
      </c>
      <c r="D86" s="56">
        <f>Engine!AB53</f>
        <v>46426.0</v>
      </c>
      <c r="E86" s="56">
        <f>Engine!AC53</f>
        <v>46432.0</v>
      </c>
      <c r="F86" s="57" t="str">
        <f>Engine!Z53</f>
        <v>Learn</v>
      </c>
      <c r="G86" s="58">
        <f>Engine!X53</f>
        <v>12.5</v>
      </c>
      <c r="H86" s="58">
        <f>Engine!Y53</f>
        <v>1.5</v>
      </c>
      <c r="I86" s="59">
        <f>Engine!AA53</f>
        <v/>
      </c>
    </row>
    <row r="87" spans="2:9">
      <c r="B87" s="55">
        <f>IF(Engine!D54,Engine!A54,"")</f>
        <v>15.0</v>
      </c>
      <c r="C87" s="18" t="str">
        <f>Engine!U54</f>
        <v>Derivatives</v>
      </c>
      <c r="D87" s="56">
        <f>Engine!AB54</f>
        <v>46433.0</v>
      </c>
      <c r="E87" s="56">
        <f>Engine!AC54</f>
        <v>46439.0</v>
      </c>
      <c r="F87" s="57" t="str">
        <f>Engine!Z54</f>
        <v>Learn</v>
      </c>
      <c r="G87" s="58">
        <f>Engine!X54</f>
        <v>12.5</v>
      </c>
      <c r="H87" s="58">
        <f>Engine!Y54</f>
        <v>1.5</v>
      </c>
      <c r="I87" s="59">
        <f>Engine!AA54</f>
        <v/>
      </c>
    </row>
    <row r="88" spans="2:9">
      <c r="B88" s="55">
        <f>IF(Engine!D55,Engine!A55,"")</f>
        <v>16.0</v>
      </c>
      <c r="C88" s="18" t="str">
        <f>Engine!U55</f>
        <v>Derivatives → Alternatives</v>
      </c>
      <c r="D88" s="56">
        <f>Engine!AB55</f>
        <v>46440.0</v>
      </c>
      <c r="E88" s="56">
        <f>Engine!AC55</f>
        <v>46446.0</v>
      </c>
      <c r="F88" s="57" t="str">
        <f>Engine!Z55</f>
        <v>Learn</v>
      </c>
      <c r="G88" s="58">
        <f>Engine!X55</f>
        <v>12.5</v>
      </c>
      <c r="H88" s="58">
        <f>Engine!Y55</f>
        <v>1.5</v>
      </c>
      <c r="I88" s="59">
        <f>Engine!AA55</f>
        <v/>
      </c>
    </row>
    <row r="89" spans="2:9">
      <c r="B89" s="55">
        <f>IF(Engine!D56,Engine!A56,"")</f>
        <v>17.0</v>
      </c>
      <c r="C89" s="18" t="str">
        <f>Engine!U56</f>
        <v>Alternatives</v>
      </c>
      <c r="D89" s="56">
        <f>Engine!AB56</f>
        <v>46447.0</v>
      </c>
      <c r="E89" s="56">
        <f>Engine!AC56</f>
        <v>46453.0</v>
      </c>
      <c r="F89" s="57" t="str">
        <f>Engine!Z56</f>
        <v>Learn</v>
      </c>
      <c r="G89" s="58">
        <f>Engine!X56</f>
        <v>12.5</v>
      </c>
      <c r="H89" s="58">
        <f>Engine!Y56</f>
        <v>1.5</v>
      </c>
      <c r="I89" s="59">
        <f>Engine!AA56</f>
        <v/>
      </c>
    </row>
    <row r="90" spans="2:9">
      <c r="B90" s="55">
        <f>IF(Engine!D57,Engine!A57,"")</f>
        <v>18.0</v>
      </c>
      <c r="C90" s="18" t="str">
        <f>Engine!U57</f>
        <v>Portfolio construction</v>
      </c>
      <c r="D90" s="56">
        <f>Engine!AB57</f>
        <v>46454.0</v>
      </c>
      <c r="E90" s="56">
        <f>Engine!AC57</f>
        <v>46460.0</v>
      </c>
      <c r="F90" s="57" t="str">
        <f>Engine!Z57</f>
        <v>Learn</v>
      </c>
      <c r="G90" s="58">
        <f>Engine!X57</f>
        <v>12.5</v>
      </c>
      <c r="H90" s="58">
        <f>Engine!Y57</f>
        <v>1.5</v>
      </c>
      <c r="I90" s="59">
        <f>Engine!AA57</f>
        <v/>
      </c>
    </row>
    <row r="91" spans="2:9">
      <c r="B91" s="55">
        <f>IF(Engine!D58,Engine!A58,"")</f>
        <v>19.0</v>
      </c>
      <c r="C91" s="18" t="str">
        <f>Engine!U58</f>
        <v>Portfolio construction</v>
      </c>
      <c r="D91" s="56">
        <f>Engine!AB58</f>
        <v>46461.0</v>
      </c>
      <c r="E91" s="56">
        <f>Engine!AC58</f>
        <v>46467.0</v>
      </c>
      <c r="F91" s="57" t="str">
        <f>Engine!Z58</f>
        <v>Learn</v>
      </c>
      <c r="G91" s="58">
        <f>Engine!X58</f>
        <v>12.5</v>
      </c>
      <c r="H91" s="58">
        <f>Engine!Y58</f>
        <v>1.5</v>
      </c>
      <c r="I91" s="59">
        <f>Engine!AA58</f>
        <v/>
      </c>
    </row>
    <row r="92" spans="2:9">
      <c r="B92" s="55">
        <f>IF(Engine!D59,Engine!A59,"")</f>
        <v>20.0</v>
      </c>
      <c r="C92" s="18" t="str">
        <f>Engine!U59</f>
        <v>Spare week</v>
      </c>
      <c r="D92" s="56">
        <f>Engine!AB59</f>
        <v>46468.0</v>
      </c>
      <c r="E92" s="56">
        <f>Engine!AC59</f>
        <v>46474.0</v>
      </c>
      <c r="F92" s="57" t="str">
        <f>Engine!Z59</f>
        <v>Spare</v>
      </c>
      <c r="G92" s="58">
        <f>Engine!X59</f>
        <v>0.0</v>
      </c>
      <c r="H92" s="58">
        <f>Engine!Y59</f>
        <v>0.0</v>
      </c>
      <c r="I92" s="59">
        <f>Engine!AA59</f>
        <v/>
      </c>
    </row>
    <row r="93" spans="2:9">
      <c r="B93" s="55">
        <f>IF(Engine!D60,Engine!A60,"")</f>
        <v>21.0</v>
      </c>
      <c r="C93" s="18" t="str">
        <f>Engine!U60</f>
        <v>Fix gaps</v>
      </c>
      <c r="D93" s="56">
        <f>Engine!AB60</f>
        <v>46475.0</v>
      </c>
      <c r="E93" s="56">
        <f>Engine!AC60</f>
        <v>46481.0</v>
      </c>
      <c r="F93" s="57" t="str">
        <f>Engine!Z60</f>
        <v>Fix gaps</v>
      </c>
      <c r="G93" s="58">
        <f>Engine!X60</f>
        <v>12.5</v>
      </c>
      <c r="H93" s="58">
        <f>Engine!Y60</f>
        <v>0.0</v>
      </c>
      <c r="I93" s="59">
        <f>Engine!AA60</f>
        <v/>
      </c>
    </row>
    <row r="94" spans="2:9">
      <c r="B94" s="55">
        <f>IF(Engine!D61,Engine!A61,"")</f>
        <v>22.0</v>
      </c>
      <c r="C94" s="18" t="str">
        <f>Engine!U61</f>
        <v>Fix gaps</v>
      </c>
      <c r="D94" s="56">
        <f>Engine!AB61</f>
        <v>46482.0</v>
      </c>
      <c r="E94" s="56">
        <f>Engine!AC61</f>
        <v>46488.0</v>
      </c>
      <c r="F94" s="57" t="str">
        <f>Engine!Z61</f>
        <v>Fix gaps</v>
      </c>
      <c r="G94" s="58">
        <f>Engine!X61</f>
        <v>12.5</v>
      </c>
      <c r="H94" s="58">
        <f>Engine!Y61</f>
        <v>0.0</v>
      </c>
      <c r="I94" s="59">
        <f>Engine!AA61</f>
        <v/>
      </c>
    </row>
    <row r="95" spans="2:9">
      <c r="B95" s="55">
        <f>IF(Engine!D62,Engine!A62,"")</f>
        <v>23.0</v>
      </c>
      <c r="C95" s="18" t="str">
        <f>Engine!U62</f>
        <v>Mock exam 1</v>
      </c>
      <c r="D95" s="56">
        <f>Engine!AB62</f>
        <v>46489.0</v>
      </c>
      <c r="E95" s="56">
        <f>Engine!AC62</f>
        <v>46495.0</v>
      </c>
      <c r="F95" s="57" t="str">
        <f>Engine!Z62</f>
        <v>Mock exam</v>
      </c>
      <c r="G95" s="58">
        <f>Engine!X62</f>
        <v>12.5</v>
      </c>
      <c r="H95" s="58">
        <f>Engine!Y62</f>
        <v>0.0</v>
      </c>
      <c r="I95" s="59">
        <f>Engine!AA62</f>
        <v>46494.0</v>
      </c>
    </row>
    <row r="96" spans="2:9">
      <c r="B96" s="55">
        <f>IF(Engine!D63,Engine!A63,"")</f>
        <v>24.0</v>
      </c>
      <c r="C96" s="18" t="str">
        <f>Engine!U63</f>
        <v>Mock exam 2</v>
      </c>
      <c r="D96" s="56">
        <f>Engine!AB63</f>
        <v>46496.0</v>
      </c>
      <c r="E96" s="56">
        <f>Engine!AC63</f>
        <v>46502.0</v>
      </c>
      <c r="F96" s="57" t="str">
        <f>Engine!Z63</f>
        <v>Mock exam</v>
      </c>
      <c r="G96" s="58">
        <f>Engine!X63</f>
        <v>12.5</v>
      </c>
      <c r="H96" s="58">
        <f>Engine!Y63</f>
        <v>0.0</v>
      </c>
      <c r="I96" s="59">
        <f>Engine!AA63</f>
        <v>46501.0</v>
      </c>
    </row>
    <row r="97" spans="2:9">
      <c r="B97" s="55">
        <f>IF(Engine!D64,Engine!A64,"")</f>
        <v>25.0</v>
      </c>
      <c r="C97" s="18" t="str">
        <f>Engine!U64</f>
        <v>Mock exam 3</v>
      </c>
      <c r="D97" s="56">
        <f>Engine!AB64</f>
        <v>46503.0</v>
      </c>
      <c r="E97" s="56">
        <f>Engine!AC64</f>
        <v>46509.0</v>
      </c>
      <c r="F97" s="57" t="str">
        <f>Engine!Z64</f>
        <v>Mock exam</v>
      </c>
      <c r="G97" s="58">
        <f>Engine!X64</f>
        <v>12.5</v>
      </c>
      <c r="H97" s="58">
        <f>Engine!Y64</f>
        <v>0.0</v>
      </c>
      <c r="I97" s="59">
        <f>Engine!AA64</f>
        <v>46508.0</v>
      </c>
    </row>
    <row r="98" spans="2:9">
      <c r="B98" s="55">
        <f>IF(Engine!D65,Engine!A65,"")</f>
        <v>26.0</v>
      </c>
      <c r="C98" s="18" t="str">
        <f>Engine!U65</f>
        <v>Final week</v>
      </c>
      <c r="D98" s="56">
        <f>Engine!AB65</f>
        <v>46510.0</v>
      </c>
      <c r="E98" s="56">
        <f>Engine!AC65</f>
        <v>46516.0</v>
      </c>
      <c r="F98" s="57" t="str">
        <f>Engine!Z65</f>
        <v>Final week</v>
      </c>
      <c r="G98" s="58">
        <f>Engine!X65</f>
        <v>12.5</v>
      </c>
      <c r="H98" s="58">
        <f>Engine!Y65</f>
        <v>0.0</v>
      </c>
      <c r="I98" s="59">
        <f>Engine!AA65</f>
        <v/>
      </c>
    </row>
    <row r="99" spans="2:9">
      <c r="B99" s="55">
        <f>IF(Engine!D66,Engine!A66,"")</f>
        <v/>
      </c>
      <c r="C99" s="18">
        <f>Engine!U66</f>
        <v/>
      </c>
      <c r="D99" s="56">
        <f>Engine!AB66</f>
        <v/>
      </c>
      <c r="E99" s="56">
        <f>Engine!AC66</f>
        <v/>
      </c>
      <c r="F99" s="57">
        <f>Engine!Z66</f>
        <v/>
      </c>
      <c r="G99" s="58">
        <f>Engine!X66</f>
        <v/>
      </c>
      <c r="H99" s="58">
        <f>Engine!Y66</f>
        <v/>
      </c>
      <c r="I99" s="59">
        <f>Engine!AA66</f>
        <v/>
      </c>
    </row>
    <row r="100" spans="2:9">
      <c r="B100" s="55">
        <f>IF(Engine!D67,Engine!A67,"")</f>
        <v/>
      </c>
      <c r="C100" s="18">
        <f>Engine!U67</f>
        <v/>
      </c>
      <c r="D100" s="56">
        <f>Engine!AB67</f>
        <v/>
      </c>
      <c r="E100" s="56">
        <f>Engine!AC67</f>
        <v/>
      </c>
      <c r="F100" s="57">
        <f>Engine!Z67</f>
        <v/>
      </c>
      <c r="G100" s="58">
        <f>Engine!X67</f>
        <v/>
      </c>
      <c r="H100" s="58">
        <f>Engine!Y67</f>
        <v/>
      </c>
      <c r="I100" s="59">
        <f>Engine!AA67</f>
        <v/>
      </c>
    </row>
    <row r="101" spans="2:9">
      <c r="B101" s="55">
        <f>IF(Engine!D68,Engine!A68,"")</f>
        <v/>
      </c>
      <c r="C101" s="18">
        <f>Engine!U68</f>
        <v/>
      </c>
      <c r="D101" s="56">
        <f>Engine!AB68</f>
        <v/>
      </c>
      <c r="E101" s="56">
        <f>Engine!AC68</f>
        <v/>
      </c>
      <c r="F101" s="57">
        <f>Engine!Z68</f>
        <v/>
      </c>
      <c r="G101" s="58">
        <f>Engine!X68</f>
        <v/>
      </c>
      <c r="H101" s="58">
        <f>Engine!Y68</f>
        <v/>
      </c>
      <c r="I101" s="59">
        <f>Engine!AA68</f>
        <v/>
      </c>
    </row>
    <row r="102" spans="2:9">
      <c r="B102" s="55">
        <f>IF(Engine!D69,Engine!A69,"")</f>
        <v/>
      </c>
      <c r="C102" s="18">
        <f>Engine!U69</f>
        <v/>
      </c>
      <c r="D102" s="56">
        <f>Engine!AB69</f>
        <v/>
      </c>
      <c r="E102" s="56">
        <f>Engine!AC69</f>
        <v/>
      </c>
      <c r="F102" s="57">
        <f>Engine!Z69</f>
        <v/>
      </c>
      <c r="G102" s="58">
        <f>Engine!X69</f>
        <v/>
      </c>
      <c r="H102" s="58">
        <f>Engine!Y69</f>
        <v/>
      </c>
      <c r="I102" s="59">
        <f>Engine!AA69</f>
        <v/>
      </c>
    </row>
    <row r="103" spans="2:9">
      <c r="B103" s="55">
        <f>IF(Engine!D70,Engine!A70,"")</f>
        <v/>
      </c>
      <c r="C103" s="18">
        <f>Engine!U70</f>
        <v/>
      </c>
      <c r="D103" s="56">
        <f>Engine!AB70</f>
        <v/>
      </c>
      <c r="E103" s="56">
        <f>Engine!AC70</f>
        <v/>
      </c>
      <c r="F103" s="57">
        <f>Engine!Z70</f>
        <v/>
      </c>
      <c r="G103" s="58">
        <f>Engine!X70</f>
        <v/>
      </c>
      <c r="H103" s="58">
        <f>Engine!Y70</f>
        <v/>
      </c>
      <c r="I103" s="59">
        <f>Engine!AA70</f>
        <v/>
      </c>
    </row>
    <row r="104" spans="2:9">
      <c r="B104" s="55">
        <f>IF(Engine!D71,Engine!A71,"")</f>
        <v/>
      </c>
      <c r="C104" s="18">
        <f>Engine!U71</f>
        <v/>
      </c>
      <c r="D104" s="56">
        <f>Engine!AB71</f>
        <v/>
      </c>
      <c r="E104" s="56">
        <f>Engine!AC71</f>
        <v/>
      </c>
      <c r="F104" s="57">
        <f>Engine!Z71</f>
        <v/>
      </c>
      <c r="G104" s="58">
        <f>Engine!X71</f>
        <v/>
      </c>
      <c r="H104" s="58">
        <f>Engine!Y71</f>
        <v/>
      </c>
      <c r="I104" s="59">
        <f>Engine!AA71</f>
        <v/>
      </c>
    </row>
    <row r="105" spans="2:9">
      <c r="B105" s="55">
        <f>IF(Engine!D72,Engine!A72,"")</f>
        <v/>
      </c>
      <c r="C105" s="18">
        <f>Engine!U72</f>
        <v/>
      </c>
      <c r="D105" s="56">
        <f>Engine!AB72</f>
        <v/>
      </c>
      <c r="E105" s="56">
        <f>Engine!AC72</f>
        <v/>
      </c>
      <c r="F105" s="57">
        <f>Engine!Z72</f>
        <v/>
      </c>
      <c r="G105" s="58">
        <f>Engine!X72</f>
        <v/>
      </c>
      <c r="H105" s="58">
        <f>Engine!Y72</f>
        <v/>
      </c>
      <c r="I105" s="59">
        <f>Engine!AA72</f>
        <v/>
      </c>
    </row>
    <row r="106" spans="2:9">
      <c r="B106" s="55">
        <f>IF(Engine!D73,Engine!A73,"")</f>
        <v/>
      </c>
      <c r="C106" s="18">
        <f>Engine!U73</f>
        <v/>
      </c>
      <c r="D106" s="56">
        <f>Engine!AB73</f>
        <v/>
      </c>
      <c r="E106" s="56">
        <f>Engine!AC73</f>
        <v/>
      </c>
      <c r="F106" s="57">
        <f>Engine!Z73</f>
        <v/>
      </c>
      <c r="G106" s="58">
        <f>Engine!X73</f>
        <v/>
      </c>
      <c r="H106" s="58">
        <f>Engine!Y73</f>
        <v/>
      </c>
      <c r="I106" s="59">
        <f>Engine!AA73</f>
        <v/>
      </c>
    </row>
    <row r="107" spans="2:9">
      <c r="B107" s="55">
        <f>IF(Engine!D74,Engine!A74,"")</f>
        <v/>
      </c>
      <c r="C107" s="18">
        <f>Engine!U74</f>
        <v/>
      </c>
      <c r="D107" s="56">
        <f>Engine!AB74</f>
        <v/>
      </c>
      <c r="E107" s="56">
        <f>Engine!AC74</f>
        <v/>
      </c>
      <c r="F107" s="57">
        <f>Engine!Z74</f>
        <v/>
      </c>
      <c r="G107" s="58">
        <f>Engine!X74</f>
        <v/>
      </c>
      <c r="H107" s="58">
        <f>Engine!Y74</f>
        <v/>
      </c>
      <c r="I107" s="59">
        <f>Engine!AA74</f>
        <v/>
      </c>
    </row>
    <row r="108" spans="2:9">
      <c r="B108" s="55">
        <f>IF(Engine!D75,Engine!A75,"")</f>
        <v/>
      </c>
      <c r="C108" s="18">
        <f>Engine!U75</f>
        <v/>
      </c>
      <c r="D108" s="56">
        <f>Engine!AB75</f>
        <v/>
      </c>
      <c r="E108" s="56">
        <f>Engine!AC75</f>
        <v/>
      </c>
      <c r="F108" s="57">
        <f>Engine!Z75</f>
        <v/>
      </c>
      <c r="G108" s="58">
        <f>Engine!X75</f>
        <v/>
      </c>
      <c r="H108" s="58">
        <f>Engine!Y75</f>
        <v/>
      </c>
      <c r="I108" s="59">
        <f>Engine!AA75</f>
        <v/>
      </c>
    </row>
    <row r="109" spans="2:9">
      <c r="B109" s="55">
        <f>IF(Engine!D76,Engine!A76,"")</f>
        <v/>
      </c>
      <c r="C109" s="18">
        <f>Engine!U76</f>
        <v/>
      </c>
      <c r="D109" s="56">
        <f>Engine!AB76</f>
        <v/>
      </c>
      <c r="E109" s="56">
        <f>Engine!AC76</f>
        <v/>
      </c>
      <c r="F109" s="57">
        <f>Engine!Z76</f>
        <v/>
      </c>
      <c r="G109" s="58">
        <f>Engine!X76</f>
        <v/>
      </c>
      <c r="H109" s="58">
        <f>Engine!Y76</f>
        <v/>
      </c>
      <c r="I109" s="59">
        <f>Engine!AA76</f>
        <v/>
      </c>
    </row>
    <row r="110" spans="2:9">
      <c r="B110" s="55">
        <f>IF(Engine!D77,Engine!A77,"")</f>
        <v/>
      </c>
      <c r="C110" s="18">
        <f>Engine!U77</f>
        <v/>
      </c>
      <c r="D110" s="56">
        <f>Engine!AB77</f>
        <v/>
      </c>
      <c r="E110" s="56">
        <f>Engine!AC77</f>
        <v/>
      </c>
      <c r="F110" s="57">
        <f>Engine!Z77</f>
        <v/>
      </c>
      <c r="G110" s="58">
        <f>Engine!X77</f>
        <v/>
      </c>
      <c r="H110" s="58">
        <f>Engine!Y77</f>
        <v/>
      </c>
      <c r="I110" s="59">
        <f>Engine!AA77</f>
        <v/>
      </c>
    </row>
    <row r="111" spans="2:9">
      <c r="B111" s="55">
        <f>IF(Engine!D78,Engine!A78,"")</f>
        <v/>
      </c>
      <c r="C111" s="18">
        <f>Engine!U78</f>
        <v/>
      </c>
      <c r="D111" s="56">
        <f>Engine!AB78</f>
        <v/>
      </c>
      <c r="E111" s="56">
        <f>Engine!AC78</f>
        <v/>
      </c>
      <c r="F111" s="57">
        <f>Engine!Z78</f>
        <v/>
      </c>
      <c r="G111" s="58">
        <f>Engine!X78</f>
        <v/>
      </c>
      <c r="H111" s="58">
        <f>Engine!Y78</f>
        <v/>
      </c>
      <c r="I111" s="59">
        <f>Engine!AA78</f>
        <v/>
      </c>
    </row>
    <row r="112" spans="2:9">
      <c r="B112" s="55">
        <f>IF(Engine!D79,Engine!A79,"")</f>
        <v/>
      </c>
      <c r="C112" s="18">
        <f>Engine!U79</f>
        <v/>
      </c>
      <c r="D112" s="56">
        <f>Engine!AB79</f>
        <v/>
      </c>
      <c r="E112" s="56">
        <f>Engine!AC79</f>
        <v/>
      </c>
      <c r="F112" s="57">
        <f>Engine!Z79</f>
        <v/>
      </c>
      <c r="G112" s="58">
        <f>Engine!X79</f>
        <v/>
      </c>
      <c r="H112" s="58">
        <f>Engine!Y79</f>
        <v/>
      </c>
      <c r="I112" s="59">
        <f>Engine!AA79</f>
        <v/>
      </c>
    </row>
    <row r="113" spans="2:9">
      <c r="B113" s="55">
        <f>IF(Engine!D80,Engine!A80,"")</f>
        <v/>
      </c>
      <c r="C113" s="18">
        <f>Engine!U80</f>
        <v/>
      </c>
      <c r="D113" s="56">
        <f>Engine!AB80</f>
        <v/>
      </c>
      <c r="E113" s="56">
        <f>Engine!AC80</f>
        <v/>
      </c>
      <c r="F113" s="57">
        <f>Engine!Z80</f>
        <v/>
      </c>
      <c r="G113" s="58">
        <f>Engine!X80</f>
        <v/>
      </c>
      <c r="H113" s="58">
        <f>Engine!Y80</f>
        <v/>
      </c>
      <c r="I113" s="59">
        <f>Engine!AA80</f>
        <v/>
      </c>
    </row>
    <row r="114" spans="2:9">
      <c r="B114" s="55">
        <f>IF(Engine!D81,Engine!A81,"")</f>
        <v/>
      </c>
      <c r="C114" s="18">
        <f>Engine!U81</f>
        <v/>
      </c>
      <c r="D114" s="56">
        <f>Engine!AB81</f>
        <v/>
      </c>
      <c r="E114" s="56">
        <f>Engine!AC81</f>
        <v/>
      </c>
      <c r="F114" s="57">
        <f>Engine!Z81</f>
        <v/>
      </c>
      <c r="G114" s="58">
        <f>Engine!X81</f>
        <v/>
      </c>
      <c r="H114" s="58">
        <f>Engine!Y81</f>
        <v/>
      </c>
      <c r="I114" s="59">
        <f>Engine!AA81</f>
        <v/>
      </c>
    </row>
    <row r="115" spans="2:9">
      <c r="B115" s="55">
        <f>IF(Engine!D82,Engine!A82,"")</f>
        <v/>
      </c>
      <c r="C115" s="18">
        <f>Engine!U82</f>
        <v/>
      </c>
      <c r="D115" s="56">
        <f>Engine!AB82</f>
        <v/>
      </c>
      <c r="E115" s="56">
        <f>Engine!AC82</f>
        <v/>
      </c>
      <c r="F115" s="57">
        <f>Engine!Z82</f>
        <v/>
      </c>
      <c r="G115" s="58">
        <f>Engine!X82</f>
        <v/>
      </c>
      <c r="H115" s="58">
        <f>Engine!Y82</f>
        <v/>
      </c>
      <c r="I115" s="59">
        <f>Engine!AA82</f>
        <v/>
      </c>
    </row>
    <row r="116" spans="2:9">
      <c r="B116" s="55">
        <f>IF(Engine!D83,Engine!A83,"")</f>
        <v/>
      </c>
      <c r="C116" s="18">
        <f>Engine!U83</f>
        <v/>
      </c>
      <c r="D116" s="56">
        <f>Engine!AB83</f>
        <v/>
      </c>
      <c r="E116" s="56">
        <f>Engine!AC83</f>
        <v/>
      </c>
      <c r="F116" s="57">
        <f>Engine!Z83</f>
        <v/>
      </c>
      <c r="G116" s="58">
        <f>Engine!X83</f>
        <v/>
      </c>
      <c r="H116" s="58">
        <f>Engine!Y83</f>
        <v/>
      </c>
      <c r="I116" s="59">
        <f>Engine!AA83</f>
        <v/>
      </c>
    </row>
    <row r="117" spans="2:9">
      <c r="B117" s="55">
        <f>IF(Engine!D84,Engine!A84,"")</f>
        <v/>
      </c>
      <c r="C117" s="18">
        <f>Engine!U84</f>
        <v/>
      </c>
      <c r="D117" s="56">
        <f>Engine!AB84</f>
        <v/>
      </c>
      <c r="E117" s="56">
        <f>Engine!AC84</f>
        <v/>
      </c>
      <c r="F117" s="57">
        <f>Engine!Z84</f>
        <v/>
      </c>
      <c r="G117" s="58">
        <f>Engine!X84</f>
        <v/>
      </c>
      <c r="H117" s="58">
        <f>Engine!Y84</f>
        <v/>
      </c>
      <c r="I117" s="59">
        <f>Engine!AA84</f>
        <v/>
      </c>
    </row>
    <row r="118" spans="2:9">
      <c r="B118" s="55">
        <f>IF(Engine!D85,Engine!A85,"")</f>
        <v/>
      </c>
      <c r="C118" s="18">
        <f>Engine!U85</f>
        <v/>
      </c>
      <c r="D118" s="56">
        <f>Engine!AB85</f>
        <v/>
      </c>
      <c r="E118" s="56">
        <f>Engine!AC85</f>
        <v/>
      </c>
      <c r="F118" s="57">
        <f>Engine!Z85</f>
        <v/>
      </c>
      <c r="G118" s="58">
        <f>Engine!X85</f>
        <v/>
      </c>
      <c r="H118" s="58">
        <f>Engine!Y85</f>
        <v/>
      </c>
      <c r="I118" s="59">
        <f>Engine!AA85</f>
        <v/>
      </c>
    </row>
    <row r="119" spans="2:9">
      <c r="B119" s="55">
        <f>IF(Engine!D86,Engine!A86,"")</f>
        <v/>
      </c>
      <c r="C119" s="18">
        <f>Engine!U86</f>
        <v/>
      </c>
      <c r="D119" s="56">
        <f>Engine!AB86</f>
        <v/>
      </c>
      <c r="E119" s="56">
        <f>Engine!AC86</f>
        <v/>
      </c>
      <c r="F119" s="57">
        <f>Engine!Z86</f>
        <v/>
      </c>
      <c r="G119" s="58">
        <f>Engine!X86</f>
        <v/>
      </c>
      <c r="H119" s="58">
        <f>Engine!Y86</f>
        <v/>
      </c>
      <c r="I119" s="59">
        <f>Engine!AA86</f>
        <v/>
      </c>
    </row>
    <row r="120" spans="2:9">
      <c r="B120" s="55">
        <f>IF(Engine!D87,Engine!A87,"")</f>
        <v/>
      </c>
      <c r="C120" s="18">
        <f>Engine!U87</f>
        <v/>
      </c>
      <c r="D120" s="56">
        <f>Engine!AB87</f>
        <v/>
      </c>
      <c r="E120" s="56">
        <f>Engine!AC87</f>
        <v/>
      </c>
      <c r="F120" s="57">
        <f>Engine!Z87</f>
        <v/>
      </c>
      <c r="G120" s="58">
        <f>Engine!X87</f>
        <v/>
      </c>
      <c r="H120" s="58">
        <f>Engine!Y87</f>
        <v/>
      </c>
      <c r="I120" s="59">
        <f>Engine!AA87</f>
        <v/>
      </c>
    </row>
    <row r="121" spans="2:9">
      <c r="B121" s="55">
        <f>IF(Engine!D88,Engine!A88,"")</f>
        <v/>
      </c>
      <c r="C121" s="18">
        <f>Engine!U88</f>
        <v/>
      </c>
      <c r="D121" s="56">
        <f>Engine!AB88</f>
        <v/>
      </c>
      <c r="E121" s="56">
        <f>Engine!AC88</f>
        <v/>
      </c>
      <c r="F121" s="57">
        <f>Engine!Z88</f>
        <v/>
      </c>
      <c r="G121" s="58">
        <f>Engine!X88</f>
        <v/>
      </c>
      <c r="H121" s="58">
        <f>Engine!Y88</f>
        <v/>
      </c>
      <c r="I121" s="59">
        <f>Engine!AA88</f>
        <v/>
      </c>
    </row>
    <row r="122" spans="2:9">
      <c r="B122" s="55">
        <f>IF(Engine!D89,Engine!A89,"")</f>
        <v/>
      </c>
      <c r="C122" s="18">
        <f>Engine!U89</f>
        <v/>
      </c>
      <c r="D122" s="56">
        <f>Engine!AB89</f>
        <v/>
      </c>
      <c r="E122" s="56">
        <f>Engine!AC89</f>
        <v/>
      </c>
      <c r="F122" s="57">
        <f>Engine!Z89</f>
        <v/>
      </c>
      <c r="G122" s="58">
        <f>Engine!X89</f>
        <v/>
      </c>
      <c r="H122" s="58">
        <f>Engine!Y89</f>
        <v/>
      </c>
      <c r="I122" s="59">
        <f>Engine!AA89</f>
        <v/>
      </c>
    </row>
    <row r="123" spans="2:9">
      <c r="B123" s="55">
        <f>IF(Engine!D90,Engine!A90,"")</f>
        <v/>
      </c>
      <c r="C123" s="18">
        <f>Engine!U90</f>
        <v/>
      </c>
      <c r="D123" s="56">
        <f>Engine!AB90</f>
        <v/>
      </c>
      <c r="E123" s="56">
        <f>Engine!AC90</f>
        <v/>
      </c>
      <c r="F123" s="57">
        <f>Engine!Z90</f>
        <v/>
      </c>
      <c r="G123" s="58">
        <f>Engine!X90</f>
        <v/>
      </c>
      <c r="H123" s="58">
        <f>Engine!Y90</f>
        <v/>
      </c>
      <c r="I123" s="59">
        <f>Engine!AA90</f>
        <v/>
      </c>
    </row>
    <row r="124" spans="2:9">
      <c r="B124" s="55">
        <f>IF(Engine!D91,Engine!A91,"")</f>
        <v/>
      </c>
      <c r="C124" s="18">
        <f>Engine!U91</f>
        <v/>
      </c>
      <c r="D124" s="56">
        <f>Engine!AB91</f>
        <v/>
      </c>
      <c r="E124" s="56">
        <f>Engine!AC91</f>
        <v/>
      </c>
      <c r="F124" s="57">
        <f>Engine!Z91</f>
        <v/>
      </c>
      <c r="G124" s="58">
        <f>Engine!X91</f>
        <v/>
      </c>
      <c r="H124" s="58">
        <f>Engine!Y91</f>
        <v/>
      </c>
      <c r="I124" s="59">
        <f>Engine!AA91</f>
        <v/>
      </c>
    </row>
    <row r="125" spans="2:9">
      <c r="B125" s="55">
        <f>IF(Engine!D92,Engine!A92,"")</f>
        <v/>
      </c>
      <c r="C125" s="18">
        <f>Engine!U92</f>
        <v/>
      </c>
      <c r="D125" s="56">
        <f>Engine!AB92</f>
        <v/>
      </c>
      <c r="E125" s="56">
        <f>Engine!AC92</f>
        <v/>
      </c>
      <c r="F125" s="57">
        <f>Engine!Z92</f>
        <v/>
      </c>
      <c r="G125" s="58">
        <f>Engine!X92</f>
        <v/>
      </c>
      <c r="H125" s="58">
        <f>Engine!Y92</f>
        <v/>
      </c>
      <c r="I125" s="59">
        <f>Engine!AA92</f>
        <v/>
      </c>
    </row>
    <row r="126" spans="2:9">
      <c r="B126" s="55">
        <f>IF(Engine!D93,Engine!A93,"")</f>
        <v/>
      </c>
      <c r="C126" s="18">
        <f>Engine!U93</f>
        <v/>
      </c>
      <c r="D126" s="56">
        <f>Engine!AB93</f>
        <v/>
      </c>
      <c r="E126" s="56">
        <f>Engine!AC93</f>
        <v/>
      </c>
      <c r="F126" s="57">
        <f>Engine!Z93</f>
        <v/>
      </c>
      <c r="G126" s="58">
        <f>Engine!X93</f>
        <v/>
      </c>
      <c r="H126" s="58">
        <f>Engine!Y93</f>
        <v/>
      </c>
      <c r="I126" s="59">
        <f>Engine!AA93</f>
        <v/>
      </c>
    </row>
    <row r="127" spans="2:9">
      <c r="B127" s="55">
        <f>IF(Engine!D94,Engine!A94,"")</f>
        <v/>
      </c>
      <c r="C127" s="18">
        <f>Engine!U94</f>
        <v/>
      </c>
      <c r="D127" s="56">
        <f>Engine!AB94</f>
        <v/>
      </c>
      <c r="E127" s="56">
        <f>Engine!AC94</f>
        <v/>
      </c>
      <c r="F127" s="57">
        <f>Engine!Z94</f>
        <v/>
      </c>
      <c r="G127" s="58">
        <f>Engine!X94</f>
        <v/>
      </c>
      <c r="H127" s="58">
        <f>Engine!Y94</f>
        <v/>
      </c>
      <c r="I127" s="59">
        <f>Engine!AA94</f>
        <v/>
      </c>
    </row>
    <row r="128" spans="2:9">
      <c r="B128" s="55">
        <f>IF(Engine!D95,Engine!A95,"")</f>
        <v/>
      </c>
      <c r="C128" s="18">
        <f>Engine!U95</f>
        <v/>
      </c>
      <c r="D128" s="56">
        <f>Engine!AB95</f>
        <v/>
      </c>
      <c r="E128" s="56">
        <f>Engine!AC95</f>
        <v/>
      </c>
      <c r="F128" s="57">
        <f>Engine!Z95</f>
        <v/>
      </c>
      <c r="G128" s="58">
        <f>Engine!X95</f>
        <v/>
      </c>
      <c r="H128" s="58">
        <f>Engine!Y95</f>
        <v/>
      </c>
      <c r="I128" s="59">
        <f>Engine!AA95</f>
        <v/>
      </c>
    </row>
    <row r="129" spans="2:9">
      <c r="B129" s="55">
        <f>IF(Engine!D96,Engine!A96,"")</f>
        <v/>
      </c>
      <c r="C129" s="18">
        <f>Engine!U96</f>
        <v/>
      </c>
      <c r="D129" s="56">
        <f>Engine!AB96</f>
        <v/>
      </c>
      <c r="E129" s="56">
        <f>Engine!AC96</f>
        <v/>
      </c>
      <c r="F129" s="57">
        <f>Engine!Z96</f>
        <v/>
      </c>
      <c r="G129" s="58">
        <f>Engine!X96</f>
        <v/>
      </c>
      <c r="H129" s="58">
        <f>Engine!Y96</f>
        <v/>
      </c>
      <c r="I129" s="59">
        <f>Engine!AA96</f>
        <v/>
      </c>
    </row>
    <row r="130" spans="2:9">
      <c r="B130" s="55">
        <f>IF(Engine!D97,Engine!A97,"")</f>
        <v/>
      </c>
      <c r="C130" s="18">
        <f>Engine!U97</f>
        <v/>
      </c>
      <c r="D130" s="56">
        <f>Engine!AB97</f>
        <v/>
      </c>
      <c r="E130" s="56">
        <f>Engine!AC97</f>
        <v/>
      </c>
      <c r="F130" s="57">
        <f>Engine!Z97</f>
        <v/>
      </c>
      <c r="G130" s="58">
        <f>Engine!X97</f>
        <v/>
      </c>
      <c r="H130" s="58">
        <f>Engine!Y97</f>
        <v/>
      </c>
      <c r="I130" s="59">
        <f>Engine!AA97</f>
        <v/>
      </c>
    </row>
    <row r="131" spans="2:9">
      <c r="B131" s="55">
        <f>IF(Engine!D98,Engine!A98,"")</f>
        <v/>
      </c>
      <c r="C131" s="18">
        <f>Engine!U98</f>
        <v/>
      </c>
      <c r="D131" s="56">
        <f>Engine!AB98</f>
        <v/>
      </c>
      <c r="E131" s="56">
        <f>Engine!AC98</f>
        <v/>
      </c>
      <c r="F131" s="57">
        <f>Engine!Z98</f>
        <v/>
      </c>
      <c r="G131" s="58">
        <f>Engine!X98</f>
        <v/>
      </c>
      <c r="H131" s="58">
        <f>Engine!Y98</f>
        <v/>
      </c>
      <c r="I131" s="59">
        <f>Engine!AA98</f>
        <v/>
      </c>
    </row>
    <row r="132" spans="2:9">
      <c r="B132" s="55">
        <f>IF(Engine!D99,Engine!A99,"")</f>
        <v/>
      </c>
      <c r="C132" s="18">
        <f>Engine!U99</f>
        <v/>
      </c>
      <c r="D132" s="56">
        <f>Engine!AB99</f>
        <v/>
      </c>
      <c r="E132" s="56">
        <f>Engine!AC99</f>
        <v/>
      </c>
      <c r="F132" s="57">
        <f>Engine!Z99</f>
        <v/>
      </c>
      <c r="G132" s="58">
        <f>Engine!X99</f>
        <v/>
      </c>
      <c r="H132" s="58">
        <f>Engine!Y99</f>
        <v/>
      </c>
      <c r="I132" s="59">
        <f>Engine!AA99</f>
        <v/>
      </c>
    </row>
    <row r="134" spans="2:9" ht="26" customHeight="1">
      <c r="B134" s="10" t="s">
        <v>92</v>
      </c>
      <c r="C134" s="10"/>
      <c r="D134" s="10"/>
      <c r="E134" s="10"/>
      <c r="F134" s="10"/>
      <c r="G134" s="10"/>
      <c r="H134" s="10"/>
      <c r="I134" s="10"/>
    </row>
    <row r="135" spans="2:9">
      <c r="B135" s="60" t="s">
        <v>93</v>
      </c>
      <c r="C135" s="60"/>
      <c r="D135" s="60"/>
      <c r="E135" s="60"/>
      <c r="F135" s="60"/>
      <c r="G135" s="60"/>
      <c r="H135" s="60"/>
      <c r="I135" s="60"/>
    </row>
    <row r="136" spans="2:9">
      <c r="B136" s="60" t="s">
        <v>94</v>
      </c>
      <c r="C136" s="60"/>
      <c r="D136" s="60"/>
      <c r="E136" s="60"/>
      <c r="F136" s="60"/>
      <c r="G136" s="60"/>
      <c r="H136" s="60"/>
      <c r="I136" s="60"/>
    </row>
    <row r="137" spans="2:9">
      <c r="B137" s="10" t="s">
        <v>95</v>
      </c>
      <c r="C137" s="10"/>
      <c r="D137" s="10"/>
      <c r="E137" s="10"/>
      <c r="F137" s="10"/>
      <c r="G137" s="10"/>
      <c r="H137" s="10"/>
      <c r="I137" s="10"/>
    </row>
  </sheetData>
  <mergeCells count="60">
    <mergeCell ref="B1:I1"/>
    <mergeCell ref="B2:I2"/>
    <mergeCell ref="B3:I3"/>
    <mergeCell ref="B6:I6"/>
    <mergeCell ref="B7:I7"/>
    <mergeCell ref="B8:I8"/>
    <mergeCell ref="B11:C11"/>
    <mergeCell ref="E11:F11"/>
    <mergeCell ref="B12:C12"/>
    <mergeCell ref="E12:F12"/>
    <mergeCell ref="B13:C13"/>
    <mergeCell ref="E13:F13"/>
    <mergeCell ref="B14:C14"/>
    <mergeCell ref="E14:F14"/>
    <mergeCell ref="G16:I16"/>
    <mergeCell ref="B18:I18"/>
    <mergeCell ref="B21:C21"/>
    <mergeCell ref="E21:I21"/>
    <mergeCell ref="B22:C22"/>
    <mergeCell ref="E22:I22"/>
    <mergeCell ref="B23:C23"/>
    <mergeCell ref="E23:I23"/>
    <mergeCell ref="B24:C24"/>
    <mergeCell ref="E24:I24"/>
    <mergeCell ref="B25:C25"/>
    <mergeCell ref="E25:I25"/>
    <mergeCell ref="B26:C26"/>
    <mergeCell ref="E26:I26"/>
    <mergeCell ref="B27:C27"/>
    <mergeCell ref="E27:I27"/>
    <mergeCell ref="B28:C28"/>
    <mergeCell ref="E28:I28"/>
    <mergeCell ref="B29:C29"/>
    <mergeCell ref="E29:I29"/>
    <mergeCell ref="B30:C30"/>
    <mergeCell ref="E30:I30"/>
    <mergeCell ref="B48:I48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B69:I69"/>
    <mergeCell ref="B134:I134"/>
    <mergeCell ref="B135:I135"/>
    <mergeCell ref="B136:I136"/>
    <mergeCell ref="B137:I137"/>
  </mergeCells>
  <conditionalFormatting sqref="B18:I18">
    <cfRule type="beginsWith" dxfId="0" priority="1" operator="beginsWith" text="Plan ready">
      <formula>LEFT(B18,10)="Plan ready"</formula>
    </cfRule>
    <cfRule type="beginsWith" dxfId="1" priority="2" operator="beginsWith" text="Heavy">
      <formula>LEFT(B18,5)="Heavy"</formula>
    </cfRule>
    <cfRule type="beginsWith" dxfId="2" priority="3" operator="beginsWith" text="Under">
      <formula>LEFT(B18,5)="Under"</formula>
    </cfRule>
    <cfRule type="beginsWith" dxfId="2" priority="4" operator="beginsWith" text="Check">
      <formula>LEFT(B18,5)="Check"</formula>
    </cfRule>
    <cfRule type="beginsWith" dxfId="2" priority="5" operator="beginsWith" text="Type">
      <formula>LEFT(B18,4)="Type"</formula>
    </cfRule>
    <cfRule type="beginsWith" dxfId="2" priority="6" operator="beginsWith" text="Too many">
      <formula>LEFT(B18,8)="Too many"</formula>
    </cfRule>
  </conditionalFormatting>
  <conditionalFormatting sqref="B73:I132">
    <cfRule type="expression" dxfId="3" priority="7">
      <formula>$F73="Learn"</formula>
    </cfRule>
    <cfRule type="expression" dxfId="4" priority="8">
      <formula>$F73="Spare"</formula>
    </cfRule>
    <cfRule type="expression" dxfId="5" priority="9">
      <formula>$F73="Fix gaps"</formula>
    </cfRule>
    <cfRule type="expression" dxfId="6" priority="10">
      <formula>$F73="Mock exam"</formula>
    </cfRule>
    <cfRule type="expression" dxfId="7" priority="11">
      <formula>$F73="Final week"</formula>
    </cfRule>
  </conditionalFormatting>
  <dataValidations count="3">
    <dataValidation type="date" allowBlank="1" showInputMessage="1" showErrorMessage="1" errorTitle="A date, please" error="Type a date between 2026 and 2029, for example 9 Nov 2026." promptTitle="A date" prompt="For example 9 Nov 2026" sqref="D11:D12">
      <formula1>46023</formula1>
      <formula2>47483</formula2>
    </dataValidation>
    <dataValidation type="whole" allowBlank="1" showInputMessage="1" showErrorMessage="1" errorTitle="Hours" error="A whole number of hours, between 50 and 1000." promptTitle="Target hours" prompt="CFA Institute: successful candidates report over 300 hours on average." sqref="D13">
      <formula1>50</formula1>
      <formula2>1000</formula2>
    </dataValidation>
    <dataValidation type="whole" allowBlank="1" showInputMessage="1" showErrorMessage="1" errorTitle="Spare weeks" error="A whole number of weeks, between 0 and 8." promptTitle="Spare weeks" prompt="Weeks with no study planned, for real life (2 in the video)." sqref="D14">
      <formula1>0</formula1>
      <formula2>8</formula2>
    </dataValidation>
  </dataValidations>
  <pageMargins left="0.4" right="0.4" top="0.5" bottom="0.5" header="0.3" footer="0.3"/>
  <pageSetup paperSize="9" fitToHeight="0" orientation="portrait"/>
  <headerFooter>
    <oddFooter>&amp;L&amp;8Sharpe &amp;&amp; Clear · sharpeandclear.com&amp;R&amp;8Page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4A3B8"/>
  </sheetPr>
  <dimension ref="A1:AC102"/>
  <sheetViews>
    <sheetView showGridLines="0" workbookViewId="0"/>
  </sheetViews>
  <sheetFormatPr defaultRowHeight="15"/>
  <cols>
    <col min="1" max="1" width="7.7109375" customWidth="1"/>
    <col min="2" max="2" width="26.7109375" customWidth="1"/>
    <col min="3" max="3" width="14.7109375" customWidth="1"/>
    <col min="4" max="20" width="11.7109375" customWidth="1"/>
    <col min="21" max="21" width="44.7109375" customWidth="1"/>
    <col min="22" max="29" width="12.7109375" customWidth="1"/>
  </cols>
  <sheetData>
    <row r="1" spans="1:3">
      <c r="A1" s="61" t="s">
        <v>96</v>
      </c>
    </row>
    <row r="2" spans="1:3">
      <c r="A2" s="10" t="s">
        <v>97</v>
      </c>
    </row>
    <row r="4" spans="1:3">
      <c r="B4" s="8" t="s">
        <v>9</v>
      </c>
      <c r="C4" s="14">
        <f>Planner!$D$11</f>
        <v>46335.0</v>
      </c>
    </row>
    <row r="5" spans="1:3">
      <c r="B5" s="8" t="s">
        <v>98</v>
      </c>
      <c r="C5" s="14">
        <f>Planner!$D$12</f>
        <v>46518.0</v>
      </c>
    </row>
    <row r="6" spans="1:3">
      <c r="B6" s="8" t="s">
        <v>99</v>
      </c>
      <c r="C6" s="19">
        <f>Planner!$D$13</f>
        <v>300.0</v>
      </c>
    </row>
    <row r="7" spans="1:3">
      <c r="B7" s="8" t="s">
        <v>15</v>
      </c>
      <c r="C7" s="19">
        <f>Planner!$D$14</f>
        <v>2.0</v>
      </c>
    </row>
    <row r="8" spans="1:3">
      <c r="B8" s="8" t="s">
        <v>100</v>
      </c>
      <c r="C8" s="24" t="b">
        <f>AND(ISNUMBER(Planner!$D$11),ISNUMBER(Planner!$D$12),ISNUMBER(Planner!$D$13),ISNUMBER(Planner!$D$14))</f>
        <v>1</v>
      </c>
    </row>
    <row r="9" spans="1:3">
      <c r="B9" s="8" t="s">
        <v>101</v>
      </c>
      <c r="C9" s="19">
        <f>IF(C8,IF(C5&gt;C4,INT((C5-C4)/7),0),0)</f>
        <v>26.0</v>
      </c>
    </row>
    <row r="10" spans="1:3">
      <c r="B10" s="8" t="s">
        <v>102</v>
      </c>
      <c r="C10" s="19">
        <f>Planner!$D$26</f>
        <v>2.0</v>
      </c>
    </row>
    <row r="11" spans="1:3">
      <c r="B11" s="8" t="s">
        <v>103</v>
      </c>
      <c r="C11" s="19">
        <f>Planner!$D$27</f>
        <v>4.0</v>
      </c>
    </row>
    <row r="12" spans="1:3">
      <c r="B12" s="8" t="s">
        <v>104</v>
      </c>
      <c r="C12" s="25">
        <f>Planner!$D$28</f>
        <v>0.12</v>
      </c>
    </row>
    <row r="13" spans="1:3">
      <c r="B13" s="8" t="s">
        <v>30</v>
      </c>
      <c r="C13" s="19">
        <f>IF(C8,C9-C7,0)</f>
        <v>24.0</v>
      </c>
    </row>
    <row r="14" spans="1:3">
      <c r="B14" s="8" t="s">
        <v>105</v>
      </c>
      <c r="C14" s="19">
        <f>IF(C8,C13-C10-C11,0)</f>
        <v>18.0</v>
      </c>
    </row>
    <row r="15" spans="1:3">
      <c r="B15" s="8" t="s">
        <v>106</v>
      </c>
      <c r="C15" s="24" t="b">
        <f>IF(C8,AND(C5&gt;C4,C6&gt;0,C7&gt;=0,C14&gt;=1,C11&gt;=4),FALSE)</f>
        <v>1</v>
      </c>
    </row>
    <row r="16" spans="1:3">
      <c r="B16" s="8" t="s">
        <v>32</v>
      </c>
      <c r="C16" s="23">
        <f>IF(C15,C6/C13,0)</f>
        <v>12.5</v>
      </c>
    </row>
    <row r="17" spans="1:10">
      <c r="B17" s="8" t="s">
        <v>107</v>
      </c>
      <c r="C17" s="26">
        <f>SUM(Planner!F34:F42)</f>
        <v>0.9</v>
      </c>
    </row>
    <row r="20" spans="1:10">
      <c r="A20" s="12" t="s">
        <v>47</v>
      </c>
      <c r="B20" s="12" t="s">
        <v>71</v>
      </c>
      <c r="C20" s="12" t="s">
        <v>108</v>
      </c>
      <c r="D20" s="12" t="s">
        <v>109</v>
      </c>
      <c r="E20" s="12" t="s">
        <v>110</v>
      </c>
      <c r="F20" s="12" t="s">
        <v>111</v>
      </c>
      <c r="G20" s="12" t="s">
        <v>18</v>
      </c>
      <c r="H20" s="12" t="s">
        <v>19</v>
      </c>
      <c r="I20" s="12" t="s">
        <v>53</v>
      </c>
      <c r="J20" s="12" t="s">
        <v>112</v>
      </c>
    </row>
    <row r="21" spans="1:10">
      <c r="A21" s="19">
        <v>1</v>
      </c>
      <c r="B21" s="24" t="s">
        <v>113</v>
      </c>
      <c r="C21" s="24" t="s">
        <v>114</v>
      </c>
      <c r="D21" s="23">
        <f>IF($C$15,$C$14*Planner!F34/$C$17,0)</f>
        <v>2.5</v>
      </c>
      <c r="E21" s="23">
        <f>0</f>
        <v>0.0</v>
      </c>
      <c r="F21" s="23">
        <f>E21+D21</f>
        <v>2.5</v>
      </c>
      <c r="G21" s="14">
        <f>IF(AND($C$15,D21&gt;0),INT($C$4+7*E21+1E-6),"")</f>
        <v>46335.0</v>
      </c>
      <c r="H21" s="14">
        <f>IF(AND($C$15,D21&gt;0),INT($C$4+7*F21+1E-6)-1,"")</f>
        <v>46351.0</v>
      </c>
      <c r="I21" s="23">
        <f>D21*$C$16*(1-$C$12)</f>
        <v>27.5</v>
      </c>
    </row>
    <row r="22" spans="1:10">
      <c r="A22" s="19">
        <v>2</v>
      </c>
      <c r="B22" s="24" t="s">
        <v>55</v>
      </c>
      <c r="C22" s="24" t="s">
        <v>114</v>
      </c>
      <c r="D22" s="23">
        <f>IF($C$15,$C$14*Planner!F35/$C$17,0)</f>
        <v>1.4999999999999998</v>
      </c>
      <c r="E22" s="23">
        <f>F21</f>
        <v>2.5</v>
      </c>
      <c r="F22" s="23">
        <f>E22+D22</f>
        <v>4.0</v>
      </c>
      <c r="G22" s="14">
        <f>IF(AND($C$15,D22&gt;0),INT($C$4+7*E22+1E-6),"")</f>
        <v>46352.0</v>
      </c>
      <c r="H22" s="14">
        <f>IF(AND($C$15,D22&gt;0),INT($C$4+7*F22+1E-6)-1,"")</f>
        <v>46362.0</v>
      </c>
      <c r="I22" s="23">
        <f>D22*$C$16*(1-$C$12)</f>
        <v>16.499999999999996</v>
      </c>
    </row>
    <row r="23" spans="1:10">
      <c r="A23" s="19">
        <v>3</v>
      </c>
      <c r="B23" s="24" t="s">
        <v>115</v>
      </c>
      <c r="C23" s="24" t="s">
        <v>114</v>
      </c>
      <c r="D23" s="23">
        <f>IF($C$15,$C$14*Planner!F36/$C$17,0)</f>
        <v>2.5</v>
      </c>
      <c r="E23" s="23">
        <f>F22</f>
        <v>4.0</v>
      </c>
      <c r="F23" s="23">
        <f>E23+D23</f>
        <v>6.5</v>
      </c>
      <c r="G23" s="14">
        <f>IF(AND($C$15,D23&gt;0),INT($C$4+7*E23+1E-6),"")</f>
        <v>46363.0</v>
      </c>
      <c r="H23" s="14">
        <f>IF(AND($C$15,D23&gt;0),INT($C$4+7*F23+1E-6)-1,"")</f>
        <v>46379.0</v>
      </c>
      <c r="I23" s="23">
        <f>D23*$C$16*(1-$C$12)</f>
        <v>27.5</v>
      </c>
    </row>
    <row r="24" spans="1:10">
      <c r="A24" s="19">
        <v>4</v>
      </c>
      <c r="B24" s="24" t="s">
        <v>116</v>
      </c>
      <c r="C24" s="24" t="s">
        <v>117</v>
      </c>
      <c r="D24" s="23">
        <f>IF($C$15,INT($C$7/2),0)</f>
        <v>1.0</v>
      </c>
      <c r="E24" s="23">
        <f>F23</f>
        <v>6.5</v>
      </c>
      <c r="F24" s="23">
        <f>E24+D24</f>
        <v>7.5</v>
      </c>
      <c r="G24" s="14">
        <f>IF(AND($C$15,D24&gt;0),INT($C$4+7*E24+1E-6),"")</f>
        <v>46380.0</v>
      </c>
      <c r="H24" s="14">
        <f>IF(AND($C$15,D24&gt;0),INT($C$4+7*F24+1E-6)-1,"")</f>
        <v>46386.0</v>
      </c>
      <c r="I24" s="23">
        <f>0</f>
        <v>0.0</v>
      </c>
    </row>
    <row r="25" spans="1:10">
      <c r="A25" s="19">
        <v>5</v>
      </c>
      <c r="B25" s="24" t="s">
        <v>118</v>
      </c>
      <c r="C25" s="24" t="s">
        <v>114</v>
      </c>
      <c r="D25" s="23">
        <f>IF($C$15,$C$14*Planner!F37/$C$17,0)</f>
        <v>1.4999999999999998</v>
      </c>
      <c r="E25" s="23">
        <f>F24</f>
        <v>7.5</v>
      </c>
      <c r="F25" s="23">
        <f>E25+D25</f>
        <v>9.0</v>
      </c>
      <c r="G25" s="14">
        <f>IF(AND($C$15,D25&gt;0),INT($C$4+7*E25+1E-6),"")</f>
        <v>46387.0</v>
      </c>
      <c r="H25" s="14">
        <f>IF(AND($C$15,D25&gt;0),INT($C$4+7*F25+1E-6)-1,"")</f>
        <v>46397.0</v>
      </c>
      <c r="I25" s="23">
        <f>D25*$C$16*(1-$C$12)</f>
        <v>16.499999999999996</v>
      </c>
    </row>
    <row r="26" spans="1:10">
      <c r="A26" s="19">
        <v>6</v>
      </c>
      <c r="B26" s="24" t="s">
        <v>58</v>
      </c>
      <c r="C26" s="24" t="s">
        <v>114</v>
      </c>
      <c r="D26" s="23">
        <f>IF($C$15,$C$14*Planner!F38/$C$17,0)</f>
        <v>2.5</v>
      </c>
      <c r="E26" s="23">
        <f>F25</f>
        <v>9.0</v>
      </c>
      <c r="F26" s="23">
        <f>E26+D26</f>
        <v>11.5</v>
      </c>
      <c r="G26" s="14">
        <f>IF(AND($C$15,D26&gt;0),INT($C$4+7*E26+1E-6),"")</f>
        <v>46398.0</v>
      </c>
      <c r="H26" s="14">
        <f>IF(AND($C$15,D26&gt;0),INT($C$4+7*F26+1E-6)-1,"")</f>
        <v>46414.0</v>
      </c>
      <c r="I26" s="23">
        <f>D26*$C$16*(1-$C$12)</f>
        <v>27.5</v>
      </c>
    </row>
    <row r="27" spans="1:10">
      <c r="A27" s="19">
        <v>7</v>
      </c>
      <c r="B27" s="24" t="s">
        <v>119</v>
      </c>
      <c r="C27" s="24" t="s">
        <v>114</v>
      </c>
      <c r="D27" s="23">
        <f>IF($C$15,$C$14*Planner!F39/$C$17,0)</f>
        <v>2.5</v>
      </c>
      <c r="E27" s="23">
        <f>F26</f>
        <v>11.5</v>
      </c>
      <c r="F27" s="23">
        <f>E27+D27</f>
        <v>14.0</v>
      </c>
      <c r="G27" s="14">
        <f>IF(AND($C$15,D27&gt;0),INT($C$4+7*E27+1E-6),"")</f>
        <v>46415.0</v>
      </c>
      <c r="H27" s="14">
        <f>IF(AND($C$15,D27&gt;0),INT($C$4+7*F27+1E-6)-1,"")</f>
        <v>46432.0</v>
      </c>
      <c r="I27" s="23">
        <f>D27*$C$16*(1-$C$12)</f>
        <v>27.5</v>
      </c>
    </row>
    <row r="28" spans="1:10">
      <c r="A28" s="19">
        <v>8</v>
      </c>
      <c r="B28" s="24" t="s">
        <v>120</v>
      </c>
      <c r="C28" s="24" t="s">
        <v>114</v>
      </c>
      <c r="D28" s="23">
        <f>IF($C$15,$C$14*Planner!F40/$C$17,0)</f>
        <v>1.4999999999999998</v>
      </c>
      <c r="E28" s="23">
        <f>F27</f>
        <v>14.0</v>
      </c>
      <c r="F28" s="23">
        <f>E28+D28</f>
        <v>15.5</v>
      </c>
      <c r="G28" s="14">
        <f>IF(AND($C$15,D28&gt;0),INT($C$4+7*E28+1E-6),"")</f>
        <v>46433.0</v>
      </c>
      <c r="H28" s="14">
        <f>IF(AND($C$15,D28&gt;0),INT($C$4+7*F28+1E-6)-1,"")</f>
        <v>46442.0</v>
      </c>
      <c r="I28" s="23">
        <f>D28*$C$16*(1-$C$12)</f>
        <v>16.499999999999996</v>
      </c>
    </row>
    <row r="29" spans="1:10">
      <c r="A29" s="19">
        <v>9</v>
      </c>
      <c r="B29" s="24" t="s">
        <v>121</v>
      </c>
      <c r="C29" s="24" t="s">
        <v>114</v>
      </c>
      <c r="D29" s="23">
        <f>IF($C$15,$C$14*Planner!F41/$C$17,0)</f>
        <v>1.4999999999999998</v>
      </c>
      <c r="E29" s="23">
        <f>F28</f>
        <v>15.5</v>
      </c>
      <c r="F29" s="23">
        <f>E29+D29</f>
        <v>17.0</v>
      </c>
      <c r="G29" s="14">
        <f>IF(AND($C$15,D29&gt;0),INT($C$4+7*E29+1E-6),"")</f>
        <v>46443.0</v>
      </c>
      <c r="H29" s="14">
        <f>IF(AND($C$15,D29&gt;0),INT($C$4+7*F29+1E-6)-1,"")</f>
        <v>46453.0</v>
      </c>
      <c r="I29" s="23">
        <f>D29*$C$16*(1-$C$12)</f>
        <v>16.499999999999996</v>
      </c>
    </row>
    <row r="30" spans="1:10">
      <c r="A30" s="19">
        <v>10</v>
      </c>
      <c r="B30" s="24" t="s">
        <v>122</v>
      </c>
      <c r="C30" s="24" t="s">
        <v>114</v>
      </c>
      <c r="D30" s="23">
        <f>IF($C$15,$C$14*Planner!F42/$C$17,0)</f>
        <v>2.0</v>
      </c>
      <c r="E30" s="23">
        <f>F29</f>
        <v>17.0</v>
      </c>
      <c r="F30" s="23">
        <f>E30+D30</f>
        <v>19.0</v>
      </c>
      <c r="G30" s="14">
        <f>IF(AND($C$15,D30&gt;0),INT($C$4+7*E30+1E-6),"")</f>
        <v>46454.0</v>
      </c>
      <c r="H30" s="14">
        <f>IF(AND($C$15,D30&gt;0),INT($C$4+7*F30+1E-6)-1,"")</f>
        <v>46467.0</v>
      </c>
      <c r="I30" s="23">
        <f>D30*$C$16*(1-$C$12)</f>
        <v>22.0</v>
      </c>
    </row>
    <row r="31" spans="1:10">
      <c r="A31" s="19">
        <v>11</v>
      </c>
      <c r="B31" s="24" t="s">
        <v>116</v>
      </c>
      <c r="C31" s="24" t="s">
        <v>123</v>
      </c>
      <c r="D31" s="23">
        <f>IF($C$15,$C$7-INT($C$7/2),0)</f>
        <v>1.0</v>
      </c>
      <c r="E31" s="23">
        <f>F30</f>
        <v>19.0</v>
      </c>
      <c r="F31" s="23">
        <f>E31+D31</f>
        <v>20.0</v>
      </c>
      <c r="G31" s="14">
        <f>IF(AND($C$15,D31&gt;0),INT($C$4+7*E31+1E-6),"")</f>
        <v>46468.0</v>
      </c>
      <c r="H31" s="14">
        <f>IF(AND($C$15,D31&gt;0),INT($C$4+7*F31+1E-6)-1,"")</f>
        <v>46474.0</v>
      </c>
      <c r="I31" s="23">
        <f>0</f>
        <v>0.0</v>
      </c>
    </row>
    <row r="32" spans="1:10">
      <c r="A32" s="19">
        <v>12</v>
      </c>
      <c r="B32" s="24" t="s">
        <v>66</v>
      </c>
      <c r="C32" s="24" t="s">
        <v>124</v>
      </c>
      <c r="D32" s="23">
        <f>IF($C$15,$C$10,0)</f>
        <v>2.0</v>
      </c>
      <c r="E32" s="23">
        <f>F31</f>
        <v>20.0</v>
      </c>
      <c r="F32" s="23">
        <f>E32+D32</f>
        <v>22.0</v>
      </c>
      <c r="G32" s="14">
        <f>IF(AND($C$15,D32&gt;0),INT($C$4+7*E32+1E-6),"")</f>
        <v>46475.0</v>
      </c>
      <c r="H32" s="14">
        <f>IF(AND($C$15,D32&gt;0),INT($C$4+7*F32+1E-6)-1,"")</f>
        <v>46488.0</v>
      </c>
      <c r="I32" s="23">
        <f>D32*$C$16</f>
        <v>25.0</v>
      </c>
    </row>
    <row r="33" spans="1:29">
      <c r="A33" s="19">
        <v>13</v>
      </c>
      <c r="B33" s="24" t="s">
        <v>125</v>
      </c>
      <c r="C33" s="24" t="s">
        <v>126</v>
      </c>
      <c r="D33" s="23">
        <f>IF($C$15,1,0)</f>
        <v>1.0</v>
      </c>
      <c r="E33" s="23">
        <f>F32</f>
        <v>22.0</v>
      </c>
      <c r="F33" s="23">
        <f>E33+D33</f>
        <v>23.0</v>
      </c>
      <c r="G33" s="14">
        <f>IF(AND($C$15,D33&gt;0),INT($C$4+7*E33+1E-6),"")</f>
        <v>46489.0</v>
      </c>
      <c r="H33" s="14">
        <f>IF(AND($C$15,D33&gt;0),INT($C$4+7*F33+1E-6)-1,"")</f>
        <v>46495.0</v>
      </c>
      <c r="I33" s="23">
        <f>D33*$C$16</f>
        <v>12.5</v>
      </c>
      <c r="J33" s="62">
        <f>IF(AND($C$15,D33&gt;0),G33+MOD(6-WEEKDAY(G33,2),7),"")</f>
        <v>46494.0</v>
      </c>
    </row>
    <row r="34" spans="1:29">
      <c r="A34" s="19">
        <v>14</v>
      </c>
      <c r="B34" s="24" t="s">
        <v>127</v>
      </c>
      <c r="C34" s="24" t="s">
        <v>126</v>
      </c>
      <c r="D34" s="23">
        <f>IF($C$15,1,0)</f>
        <v>1.0</v>
      </c>
      <c r="E34" s="23">
        <f>F33</f>
        <v>23.0</v>
      </c>
      <c r="F34" s="23">
        <f>E34+D34</f>
        <v>24.0</v>
      </c>
      <c r="G34" s="14">
        <f>IF(AND($C$15,D34&gt;0),INT($C$4+7*E34+1E-6),"")</f>
        <v>46496.0</v>
      </c>
      <c r="H34" s="14">
        <f>IF(AND($C$15,D34&gt;0),INT($C$4+7*F34+1E-6)-1,"")</f>
        <v>46502.0</v>
      </c>
      <c r="I34" s="23">
        <f>D34*$C$16</f>
        <v>12.5</v>
      </c>
      <c r="J34" s="62">
        <f>IF(AND($C$15,D34&gt;0),G34+MOD(6-WEEKDAY(G34,2),7),"")</f>
        <v>46501.0</v>
      </c>
    </row>
    <row r="35" spans="1:29">
      <c r="A35" s="19">
        <v>15</v>
      </c>
      <c r="B35" s="24" t="s">
        <v>128</v>
      </c>
      <c r="C35" s="24" t="s">
        <v>126</v>
      </c>
      <c r="D35" s="23">
        <f>IF($C$15,1,0)</f>
        <v>1.0</v>
      </c>
      <c r="E35" s="23">
        <f>F34</f>
        <v>24.0</v>
      </c>
      <c r="F35" s="23">
        <f>E35+D35</f>
        <v>25.0</v>
      </c>
      <c r="G35" s="14">
        <f>IF(AND($C$15,D35&gt;0),INT($C$4+7*E35+1E-6),"")</f>
        <v>46503.0</v>
      </c>
      <c r="H35" s="14">
        <f>IF(AND($C$15,D35&gt;0),INT($C$4+7*F35+1E-6)-1,"")</f>
        <v>46509.0</v>
      </c>
      <c r="I35" s="23">
        <f>D35*$C$16</f>
        <v>12.5</v>
      </c>
      <c r="J35" s="62">
        <f>IF(AND($C$15,D35&gt;0),G35+MOD(6-WEEKDAY(G35,2),7),"")</f>
        <v>46508.0</v>
      </c>
    </row>
    <row r="36" spans="1:29">
      <c r="A36" s="19">
        <v>16</v>
      </c>
      <c r="B36" s="24" t="s">
        <v>129</v>
      </c>
      <c r="C36" s="24" t="s">
        <v>130</v>
      </c>
      <c r="D36" s="23">
        <f>IF($C$15,$C$11-3,0)</f>
        <v>1.0</v>
      </c>
      <c r="E36" s="23">
        <f>F35</f>
        <v>25.0</v>
      </c>
      <c r="F36" s="23">
        <f>E36+D36</f>
        <v>26.0</v>
      </c>
      <c r="G36" s="14">
        <f>IF(AND($C$15,D36&gt;0),INT($C$4+7*E36+1E-6),"")</f>
        <v>46510.0</v>
      </c>
      <c r="H36" s="14">
        <f>IF(AND($C$15,D36&gt;0),INT($C$4+7*F36+1E-6)-1,"")</f>
        <v>46516.0</v>
      </c>
      <c r="I36" s="23">
        <f>D36*$C$16</f>
        <v>12.5</v>
      </c>
    </row>
    <row r="39" spans="1:29">
      <c r="A39" s="12" t="s">
        <v>86</v>
      </c>
      <c r="B39" s="12" t="s">
        <v>110</v>
      </c>
      <c r="C39" s="12" t="s">
        <v>111</v>
      </c>
      <c r="D39" s="12" t="s">
        <v>131</v>
      </c>
      <c r="E39" s="12" t="s">
        <v>132</v>
      </c>
      <c r="F39" s="12" t="s">
        <v>133</v>
      </c>
      <c r="G39" s="12" t="s">
        <v>134</v>
      </c>
      <c r="H39" s="12" t="s">
        <v>135</v>
      </c>
      <c r="I39" s="12" t="s">
        <v>136</v>
      </c>
      <c r="J39" s="12" t="s">
        <v>137</v>
      </c>
      <c r="K39" s="12" t="s">
        <v>138</v>
      </c>
      <c r="L39" s="12" t="s">
        <v>139</v>
      </c>
      <c r="M39" s="12" t="s">
        <v>140</v>
      </c>
      <c r="N39" s="12" t="s">
        <v>141</v>
      </c>
      <c r="O39" s="12" t="s">
        <v>142</v>
      </c>
      <c r="P39" s="12" t="s">
        <v>143</v>
      </c>
      <c r="Q39" s="12" t="s">
        <v>144</v>
      </c>
      <c r="R39" s="12" t="s">
        <v>145</v>
      </c>
      <c r="S39" s="12" t="s">
        <v>146</v>
      </c>
      <c r="T39" s="12" t="s">
        <v>147</v>
      </c>
      <c r="U39" s="12" t="s">
        <v>87</v>
      </c>
      <c r="V39" s="12" t="s">
        <v>148</v>
      </c>
      <c r="W39" s="12" t="s">
        <v>149</v>
      </c>
      <c r="X39" s="12" t="s">
        <v>89</v>
      </c>
      <c r="Y39" s="12" t="s">
        <v>90</v>
      </c>
      <c r="Z39" s="12" t="s">
        <v>88</v>
      </c>
      <c r="AA39" s="12" t="s">
        <v>91</v>
      </c>
      <c r="AB39" s="12" t="s">
        <v>18</v>
      </c>
      <c r="AC39" s="12" t="s">
        <v>19</v>
      </c>
    </row>
    <row r="40" spans="1:29">
      <c r="A40" s="19">
        <v>1</v>
      </c>
      <c r="B40" s="19">
        <f>A40-1</f>
        <v>0.0</v>
      </c>
      <c r="C40" s="19">
        <f>A40</f>
        <v>1.0</v>
      </c>
      <c r="D40" s="24" t="b">
        <f>AND($C$15,A40&lt;=$C$9)</f>
        <v>1</v>
      </c>
      <c r="E40" s="24" t="str">
        <f>IF(AND($D40,$D$21&gt;0,$F$21&gt;$B40+1E-9,$E$21&lt;$C40-1E-9)," → "&amp;$B$21,"")</f>
        <v> → Quant methods</v>
      </c>
      <c r="F40" s="24">
        <f>IF(AND($D40,$D$22&gt;0,$F$22&gt;$B40+1E-9,$E$22&lt;$C40-1E-9)," → "&amp;$B$22,"")</f>
        <v/>
      </c>
      <c r="G40" s="24">
        <f>IF(AND($D40,$D$23&gt;0,$F$23&gt;$B40+1E-9,$E$23&lt;$C40-1E-9)," → "&amp;$B$23,"")</f>
        <v/>
      </c>
      <c r="H40" s="24">
        <f>IF(AND($D40,$D$24&gt;0,$F$24&gt;$B40+1E-9,$E$24&lt;$C40-1E-9)," → "&amp;$B$24,"")</f>
        <v/>
      </c>
      <c r="I40" s="24">
        <f>IF(AND($D40,$D$25&gt;0,$F$25&gt;$B40+1E-9,$E$25&lt;$C40-1E-9)," → "&amp;$B$25,"")</f>
        <v/>
      </c>
      <c r="J40" s="24">
        <f>IF(AND($D40,$D$26&gt;0,$F$26&gt;$B40+1E-9,$E$26&lt;$C40-1E-9)," → "&amp;$B$26,"")</f>
        <v/>
      </c>
      <c r="K40" s="24">
        <f>IF(AND($D40,$D$27&gt;0,$F$27&gt;$B40+1E-9,$E$27&lt;$C40-1E-9)," → "&amp;$B$27,"")</f>
        <v/>
      </c>
      <c r="L40" s="24">
        <f>IF(AND($D40,$D$28&gt;0,$F$28&gt;$B40+1E-9,$E$28&lt;$C40-1E-9)," → "&amp;$B$28,"")</f>
        <v/>
      </c>
      <c r="M40" s="24">
        <f>IF(AND($D40,$D$29&gt;0,$F$29&gt;$B40+1E-9,$E$29&lt;$C40-1E-9)," → "&amp;$B$29,"")</f>
        <v/>
      </c>
      <c r="N40" s="24">
        <f>IF(AND($D40,$D$30&gt;0,$F$30&gt;$B40+1E-9,$E$30&lt;$C40-1E-9)," → "&amp;$B$30,"")</f>
        <v/>
      </c>
      <c r="O40" s="24">
        <f>IF(AND($D40,$D$31&gt;0,$F$31&gt;$B40+1E-9,$E$31&lt;$C40-1E-9)," → "&amp;$B$31,"")</f>
        <v/>
      </c>
      <c r="P40" s="24">
        <f>IF(AND($D40,$D$32&gt;0,$F$32&gt;$B40+1E-9,$E$32&lt;$C40-1E-9)," → "&amp;$B$32,"")</f>
        <v/>
      </c>
      <c r="Q40" s="24">
        <f>IF(AND($D40,$D$33&gt;0,$F$33&gt;$B40+1E-9,$E$33&lt;$C40-1E-9)," → "&amp;$B$33,"")</f>
        <v/>
      </c>
      <c r="R40" s="24">
        <f>IF(AND($D40,$D$34&gt;0,$F$34&gt;$B40+1E-9,$E$34&lt;$C40-1E-9)," → "&amp;$B$34,"")</f>
        <v/>
      </c>
      <c r="S40" s="24">
        <f>IF(AND($D40,$D$35&gt;0,$F$35&gt;$B40+1E-9,$E$35&lt;$C40-1E-9)," → "&amp;$B$35,"")</f>
        <v/>
      </c>
      <c r="T40" s="24">
        <f>IF(AND($D40,$D$36&gt;0,$F$36&gt;$B40+1E-9,$E$36&lt;$C40-1E-9)," → "&amp;$B$36,"")</f>
        <v/>
      </c>
      <c r="U40" s="24" t="str">
        <f>IF($D40,MID(E40&amp;F40&amp;G40&amp;H40&amp;I40&amp;J40&amp;K40&amp;L40&amp;M40&amp;N40&amp;O40&amp;P40&amp;Q40&amp;R40&amp;S40&amp;T40,4,200),"")</f>
        <v>Quant methods</v>
      </c>
      <c r="V40" s="23">
        <f>MAX(0,MIN($F$24,C40)-MAX($E$24,B40))+MAX(0,MIN($F$31,C40)-MAX($E$31,B40))</f>
        <v>0.0</v>
      </c>
      <c r="W40" s="23">
        <f>MAX(0,MIN($E$24,C40)-MAX(0,B40))+MAX(0,MIN($E$31,C40)-MAX($F$24,B40))</f>
        <v>1.0</v>
      </c>
      <c r="X40" s="23">
        <f>IF($D40,$C$16*(1-V40),"")</f>
        <v>12.5</v>
      </c>
      <c r="Y40" s="23">
        <f>IF($D40,$C$16*$C$12*W40,"")</f>
        <v>1.5</v>
      </c>
      <c r="Z40" s="24" t="str">
        <f>IF($D40,IF(B40+0.5&lt;$E$32,IF(OR(AND(B40+0.5&gt;=$E$24,B40+0.5&lt;$F$24),AND(B40+0.5&gt;=$E$31,B40+0.5&lt;$F$31)),"Spare","Learn"),IF(B40+0.5&lt;$E$33,"Fix gaps",IF(B40+0.5&lt;$E$36,"Mock exam","Final week"))),"")</f>
        <v>Learn</v>
      </c>
      <c r="AA40" s="62">
        <f>IF($D40,IF(OR(ABS(B40-$E$33)&lt;1E-6,ABS(B40-$E$34)&lt;1E-6,ABS(B40-$E$35)&lt;1E-6),AB40+MOD(6-WEEKDAY(AB40,2),7),""),"")</f>
        <v/>
      </c>
      <c r="AB40" s="62">
        <f>IF($D40,$C$4+7*B40,"")</f>
        <v>46335.0</v>
      </c>
      <c r="AC40" s="62">
        <f>IF($D40,$C$4+7*C40-1,"")</f>
        <v>46341.0</v>
      </c>
    </row>
    <row r="41" spans="1:29">
      <c r="A41" s="19">
        <v>2</v>
      </c>
      <c r="B41" s="19">
        <f>A41-1</f>
        <v>1.0</v>
      </c>
      <c r="C41" s="19">
        <f>A41</f>
        <v>2.0</v>
      </c>
      <c r="D41" s="24" t="b">
        <f>AND($C$15,A41&lt;=$C$9)</f>
        <v>1</v>
      </c>
      <c r="E41" s="24" t="str">
        <f>IF(AND($D41,$D$21&gt;0,$F$21&gt;$B41+1E-9,$E$21&lt;$C41-1E-9)," → "&amp;$B$21,"")</f>
        <v> → Quant methods</v>
      </c>
      <c r="F41" s="24">
        <f>IF(AND($D41,$D$22&gt;0,$F$22&gt;$B41+1E-9,$E$22&lt;$C41-1E-9)," → "&amp;$B$22,"")</f>
        <v/>
      </c>
      <c r="G41" s="24">
        <f>IF(AND($D41,$D$23&gt;0,$F$23&gt;$B41+1E-9,$E$23&lt;$C41-1E-9)," → "&amp;$B$23,"")</f>
        <v/>
      </c>
      <c r="H41" s="24">
        <f>IF(AND($D41,$D$24&gt;0,$F$24&gt;$B41+1E-9,$E$24&lt;$C41-1E-9)," → "&amp;$B$24,"")</f>
        <v/>
      </c>
      <c r="I41" s="24">
        <f>IF(AND($D41,$D$25&gt;0,$F$25&gt;$B41+1E-9,$E$25&lt;$C41-1E-9)," → "&amp;$B$25,"")</f>
        <v/>
      </c>
      <c r="J41" s="24">
        <f>IF(AND($D41,$D$26&gt;0,$F$26&gt;$B41+1E-9,$E$26&lt;$C41-1E-9)," → "&amp;$B$26,"")</f>
        <v/>
      </c>
      <c r="K41" s="24">
        <f>IF(AND($D41,$D$27&gt;0,$F$27&gt;$B41+1E-9,$E$27&lt;$C41-1E-9)," → "&amp;$B$27,"")</f>
        <v/>
      </c>
      <c r="L41" s="24">
        <f>IF(AND($D41,$D$28&gt;0,$F$28&gt;$B41+1E-9,$E$28&lt;$C41-1E-9)," → "&amp;$B$28,"")</f>
        <v/>
      </c>
      <c r="M41" s="24">
        <f>IF(AND($D41,$D$29&gt;0,$F$29&gt;$B41+1E-9,$E$29&lt;$C41-1E-9)," → "&amp;$B$29,"")</f>
        <v/>
      </c>
      <c r="N41" s="24">
        <f>IF(AND($D41,$D$30&gt;0,$F$30&gt;$B41+1E-9,$E$30&lt;$C41-1E-9)," → "&amp;$B$30,"")</f>
        <v/>
      </c>
      <c r="O41" s="24">
        <f>IF(AND($D41,$D$31&gt;0,$F$31&gt;$B41+1E-9,$E$31&lt;$C41-1E-9)," → "&amp;$B$31,"")</f>
        <v/>
      </c>
      <c r="P41" s="24">
        <f>IF(AND($D41,$D$32&gt;0,$F$32&gt;$B41+1E-9,$E$32&lt;$C41-1E-9)," → "&amp;$B$32,"")</f>
        <v/>
      </c>
      <c r="Q41" s="24">
        <f>IF(AND($D41,$D$33&gt;0,$F$33&gt;$B41+1E-9,$E$33&lt;$C41-1E-9)," → "&amp;$B$33,"")</f>
        <v/>
      </c>
      <c r="R41" s="24">
        <f>IF(AND($D41,$D$34&gt;0,$F$34&gt;$B41+1E-9,$E$34&lt;$C41-1E-9)," → "&amp;$B$34,"")</f>
        <v/>
      </c>
      <c r="S41" s="24">
        <f>IF(AND($D41,$D$35&gt;0,$F$35&gt;$B41+1E-9,$E$35&lt;$C41-1E-9)," → "&amp;$B$35,"")</f>
        <v/>
      </c>
      <c r="T41" s="24">
        <f>IF(AND($D41,$D$36&gt;0,$F$36&gt;$B41+1E-9,$E$36&lt;$C41-1E-9)," → "&amp;$B$36,"")</f>
        <v/>
      </c>
      <c r="U41" s="24" t="str">
        <f>IF($D41,MID(E41&amp;F41&amp;G41&amp;H41&amp;I41&amp;J41&amp;K41&amp;L41&amp;M41&amp;N41&amp;O41&amp;P41&amp;Q41&amp;R41&amp;S41&amp;T41,4,200),"")</f>
        <v>Quant methods</v>
      </c>
      <c r="V41" s="23">
        <f>MAX(0,MIN($F$24,C41)-MAX($E$24,B41))+MAX(0,MIN($F$31,C41)-MAX($E$31,B41))</f>
        <v>0.0</v>
      </c>
      <c r="W41" s="23">
        <f>MAX(0,MIN($E$24,C41)-MAX(0,B41))+MAX(0,MIN($E$31,C41)-MAX($F$24,B41))</f>
        <v>1.0</v>
      </c>
      <c r="X41" s="23">
        <f>IF($D41,$C$16*(1-V41),"")</f>
        <v>12.5</v>
      </c>
      <c r="Y41" s="23">
        <f>IF($D41,$C$16*$C$12*W41,"")</f>
        <v>1.5</v>
      </c>
      <c r="Z41" s="24" t="str">
        <f>IF($D41,IF(B41+0.5&lt;$E$32,IF(OR(AND(B41+0.5&gt;=$E$24,B41+0.5&lt;$F$24),AND(B41+0.5&gt;=$E$31,B41+0.5&lt;$F$31)),"Spare","Learn"),IF(B41+0.5&lt;$E$33,"Fix gaps",IF(B41+0.5&lt;$E$36,"Mock exam","Final week"))),"")</f>
        <v>Learn</v>
      </c>
      <c r="AA41" s="62">
        <f>IF($D41,IF(OR(ABS(B41-$E$33)&lt;1E-6,ABS(B41-$E$34)&lt;1E-6,ABS(B41-$E$35)&lt;1E-6),AB41+MOD(6-WEEKDAY(AB41,2),7),""),"")</f>
        <v/>
      </c>
      <c r="AB41" s="62">
        <f>IF($D41,$C$4+7*B41,"")</f>
        <v>46342.0</v>
      </c>
      <c r="AC41" s="62">
        <f>IF($D41,$C$4+7*C41-1,"")</f>
        <v>46348.0</v>
      </c>
    </row>
    <row r="42" spans="1:29">
      <c r="A42" s="19">
        <v>3</v>
      </c>
      <c r="B42" s="19">
        <f>A42-1</f>
        <v>2.0</v>
      </c>
      <c r="C42" s="19">
        <f>A42</f>
        <v>3.0</v>
      </c>
      <c r="D42" s="24" t="b">
        <f>AND($C$15,A42&lt;=$C$9)</f>
        <v>1</v>
      </c>
      <c r="E42" s="24" t="str">
        <f>IF(AND($D42,$D$21&gt;0,$F$21&gt;$B42+1E-9,$E$21&lt;$C42-1E-9)," → "&amp;$B$21,"")</f>
        <v> → Quant methods</v>
      </c>
      <c r="F42" s="24" t="str">
        <f>IF(AND($D42,$D$22&gt;0,$F$22&gt;$B42+1E-9,$E$22&lt;$C42-1E-9)," → "&amp;$B$22,"")</f>
        <v> → Economics</v>
      </c>
      <c r="G42" s="24">
        <f>IF(AND($D42,$D$23&gt;0,$F$23&gt;$B42+1E-9,$E$23&lt;$C42-1E-9)," → "&amp;$B$23,"")</f>
        <v/>
      </c>
      <c r="H42" s="24">
        <f>IF(AND($D42,$D$24&gt;0,$F$24&gt;$B42+1E-9,$E$24&lt;$C42-1E-9)," → "&amp;$B$24,"")</f>
        <v/>
      </c>
      <c r="I42" s="24">
        <f>IF(AND($D42,$D$25&gt;0,$F$25&gt;$B42+1E-9,$E$25&lt;$C42-1E-9)," → "&amp;$B$25,"")</f>
        <v/>
      </c>
      <c r="J42" s="24">
        <f>IF(AND($D42,$D$26&gt;0,$F$26&gt;$B42+1E-9,$E$26&lt;$C42-1E-9)," → "&amp;$B$26,"")</f>
        <v/>
      </c>
      <c r="K42" s="24">
        <f>IF(AND($D42,$D$27&gt;0,$F$27&gt;$B42+1E-9,$E$27&lt;$C42-1E-9)," → "&amp;$B$27,"")</f>
        <v/>
      </c>
      <c r="L42" s="24">
        <f>IF(AND($D42,$D$28&gt;0,$F$28&gt;$B42+1E-9,$E$28&lt;$C42-1E-9)," → "&amp;$B$28,"")</f>
        <v/>
      </c>
      <c r="M42" s="24">
        <f>IF(AND($D42,$D$29&gt;0,$F$29&gt;$B42+1E-9,$E$29&lt;$C42-1E-9)," → "&amp;$B$29,"")</f>
        <v/>
      </c>
      <c r="N42" s="24">
        <f>IF(AND($D42,$D$30&gt;0,$F$30&gt;$B42+1E-9,$E$30&lt;$C42-1E-9)," → "&amp;$B$30,"")</f>
        <v/>
      </c>
      <c r="O42" s="24">
        <f>IF(AND($D42,$D$31&gt;0,$F$31&gt;$B42+1E-9,$E$31&lt;$C42-1E-9)," → "&amp;$B$31,"")</f>
        <v/>
      </c>
      <c r="P42" s="24">
        <f>IF(AND($D42,$D$32&gt;0,$F$32&gt;$B42+1E-9,$E$32&lt;$C42-1E-9)," → "&amp;$B$32,"")</f>
        <v/>
      </c>
      <c r="Q42" s="24">
        <f>IF(AND($D42,$D$33&gt;0,$F$33&gt;$B42+1E-9,$E$33&lt;$C42-1E-9)," → "&amp;$B$33,"")</f>
        <v/>
      </c>
      <c r="R42" s="24">
        <f>IF(AND($D42,$D$34&gt;0,$F$34&gt;$B42+1E-9,$E$34&lt;$C42-1E-9)," → "&amp;$B$34,"")</f>
        <v/>
      </c>
      <c r="S42" s="24">
        <f>IF(AND($D42,$D$35&gt;0,$F$35&gt;$B42+1E-9,$E$35&lt;$C42-1E-9)," → "&amp;$B$35,"")</f>
        <v/>
      </c>
      <c r="T42" s="24">
        <f>IF(AND($D42,$D$36&gt;0,$F$36&gt;$B42+1E-9,$E$36&lt;$C42-1E-9)," → "&amp;$B$36,"")</f>
        <v/>
      </c>
      <c r="U42" s="24" t="str">
        <f>IF($D42,MID(E42&amp;F42&amp;G42&amp;H42&amp;I42&amp;J42&amp;K42&amp;L42&amp;M42&amp;N42&amp;O42&amp;P42&amp;Q42&amp;R42&amp;S42&amp;T42,4,200),"")</f>
        <v>Quant methods → Economics</v>
      </c>
      <c r="V42" s="23">
        <f>MAX(0,MIN($F$24,C42)-MAX($E$24,B42))+MAX(0,MIN($F$31,C42)-MAX($E$31,B42))</f>
        <v>0.0</v>
      </c>
      <c r="W42" s="23">
        <f>MAX(0,MIN($E$24,C42)-MAX(0,B42))+MAX(0,MIN($E$31,C42)-MAX($F$24,B42))</f>
        <v>1.0</v>
      </c>
      <c r="X42" s="23">
        <f>IF($D42,$C$16*(1-V42),"")</f>
        <v>12.5</v>
      </c>
      <c r="Y42" s="23">
        <f>IF($D42,$C$16*$C$12*W42,"")</f>
        <v>1.5</v>
      </c>
      <c r="Z42" s="24" t="str">
        <f>IF($D42,IF(B42+0.5&lt;$E$32,IF(OR(AND(B42+0.5&gt;=$E$24,B42+0.5&lt;$F$24),AND(B42+0.5&gt;=$E$31,B42+0.5&lt;$F$31)),"Spare","Learn"),IF(B42+0.5&lt;$E$33,"Fix gaps",IF(B42+0.5&lt;$E$36,"Mock exam","Final week"))),"")</f>
        <v>Learn</v>
      </c>
      <c r="AA42" s="62">
        <f>IF($D42,IF(OR(ABS(B42-$E$33)&lt;1E-6,ABS(B42-$E$34)&lt;1E-6,ABS(B42-$E$35)&lt;1E-6),AB42+MOD(6-WEEKDAY(AB42,2),7),""),"")</f>
        <v/>
      </c>
      <c r="AB42" s="62">
        <f>IF($D42,$C$4+7*B42,"")</f>
        <v>46349.0</v>
      </c>
      <c r="AC42" s="62">
        <f>IF($D42,$C$4+7*C42-1,"")</f>
        <v>46355.0</v>
      </c>
    </row>
    <row r="43" spans="1:29">
      <c r="A43" s="19">
        <v>4</v>
      </c>
      <c r="B43" s="19">
        <f>A43-1</f>
        <v>3.0</v>
      </c>
      <c r="C43" s="19">
        <f>A43</f>
        <v>4.0</v>
      </c>
      <c r="D43" s="24" t="b">
        <f>AND($C$15,A43&lt;=$C$9)</f>
        <v>1</v>
      </c>
      <c r="E43" s="24">
        <f>IF(AND($D43,$D$21&gt;0,$F$21&gt;$B43+1E-9,$E$21&lt;$C43-1E-9)," → "&amp;$B$21,"")</f>
        <v/>
      </c>
      <c r="F43" s="24" t="str">
        <f>IF(AND($D43,$D$22&gt;0,$F$22&gt;$B43+1E-9,$E$22&lt;$C43-1E-9)," → "&amp;$B$22,"")</f>
        <v> → Economics</v>
      </c>
      <c r="G43" s="24">
        <f>IF(AND($D43,$D$23&gt;0,$F$23&gt;$B43+1E-9,$E$23&lt;$C43-1E-9)," → "&amp;$B$23,"")</f>
        <v/>
      </c>
      <c r="H43" s="24">
        <f>IF(AND($D43,$D$24&gt;0,$F$24&gt;$B43+1E-9,$E$24&lt;$C43-1E-9)," → "&amp;$B$24,"")</f>
        <v/>
      </c>
      <c r="I43" s="24">
        <f>IF(AND($D43,$D$25&gt;0,$F$25&gt;$B43+1E-9,$E$25&lt;$C43-1E-9)," → "&amp;$B$25,"")</f>
        <v/>
      </c>
      <c r="J43" s="24">
        <f>IF(AND($D43,$D$26&gt;0,$F$26&gt;$B43+1E-9,$E$26&lt;$C43-1E-9)," → "&amp;$B$26,"")</f>
        <v/>
      </c>
      <c r="K43" s="24">
        <f>IF(AND($D43,$D$27&gt;0,$F$27&gt;$B43+1E-9,$E$27&lt;$C43-1E-9)," → "&amp;$B$27,"")</f>
        <v/>
      </c>
      <c r="L43" s="24">
        <f>IF(AND($D43,$D$28&gt;0,$F$28&gt;$B43+1E-9,$E$28&lt;$C43-1E-9)," → "&amp;$B$28,"")</f>
        <v/>
      </c>
      <c r="M43" s="24">
        <f>IF(AND($D43,$D$29&gt;0,$F$29&gt;$B43+1E-9,$E$29&lt;$C43-1E-9)," → "&amp;$B$29,"")</f>
        <v/>
      </c>
      <c r="N43" s="24">
        <f>IF(AND($D43,$D$30&gt;0,$F$30&gt;$B43+1E-9,$E$30&lt;$C43-1E-9)," → "&amp;$B$30,"")</f>
        <v/>
      </c>
      <c r="O43" s="24">
        <f>IF(AND($D43,$D$31&gt;0,$F$31&gt;$B43+1E-9,$E$31&lt;$C43-1E-9)," → "&amp;$B$31,"")</f>
        <v/>
      </c>
      <c r="P43" s="24">
        <f>IF(AND($D43,$D$32&gt;0,$F$32&gt;$B43+1E-9,$E$32&lt;$C43-1E-9)," → "&amp;$B$32,"")</f>
        <v/>
      </c>
      <c r="Q43" s="24">
        <f>IF(AND($D43,$D$33&gt;0,$F$33&gt;$B43+1E-9,$E$33&lt;$C43-1E-9)," → "&amp;$B$33,"")</f>
        <v/>
      </c>
      <c r="R43" s="24">
        <f>IF(AND($D43,$D$34&gt;0,$F$34&gt;$B43+1E-9,$E$34&lt;$C43-1E-9)," → "&amp;$B$34,"")</f>
        <v/>
      </c>
      <c r="S43" s="24">
        <f>IF(AND($D43,$D$35&gt;0,$F$35&gt;$B43+1E-9,$E$35&lt;$C43-1E-9)," → "&amp;$B$35,"")</f>
        <v/>
      </c>
      <c r="T43" s="24">
        <f>IF(AND($D43,$D$36&gt;0,$F$36&gt;$B43+1E-9,$E$36&lt;$C43-1E-9)," → "&amp;$B$36,"")</f>
        <v/>
      </c>
      <c r="U43" s="24" t="str">
        <f>IF($D43,MID(E43&amp;F43&amp;G43&amp;H43&amp;I43&amp;J43&amp;K43&amp;L43&amp;M43&amp;N43&amp;O43&amp;P43&amp;Q43&amp;R43&amp;S43&amp;T43,4,200),"")</f>
        <v>Economics</v>
      </c>
      <c r="V43" s="23">
        <f>MAX(0,MIN($F$24,C43)-MAX($E$24,B43))+MAX(0,MIN($F$31,C43)-MAX($E$31,B43))</f>
        <v>0.0</v>
      </c>
      <c r="W43" s="23">
        <f>MAX(0,MIN($E$24,C43)-MAX(0,B43))+MAX(0,MIN($E$31,C43)-MAX($F$24,B43))</f>
        <v>1.0</v>
      </c>
      <c r="X43" s="23">
        <f>IF($D43,$C$16*(1-V43),"")</f>
        <v>12.5</v>
      </c>
      <c r="Y43" s="23">
        <f>IF($D43,$C$16*$C$12*W43,"")</f>
        <v>1.5</v>
      </c>
      <c r="Z43" s="24" t="str">
        <f>IF($D43,IF(B43+0.5&lt;$E$32,IF(OR(AND(B43+0.5&gt;=$E$24,B43+0.5&lt;$F$24),AND(B43+0.5&gt;=$E$31,B43+0.5&lt;$F$31)),"Spare","Learn"),IF(B43+0.5&lt;$E$33,"Fix gaps",IF(B43+0.5&lt;$E$36,"Mock exam","Final week"))),"")</f>
        <v>Learn</v>
      </c>
      <c r="AA43" s="62">
        <f>IF($D43,IF(OR(ABS(B43-$E$33)&lt;1E-6,ABS(B43-$E$34)&lt;1E-6,ABS(B43-$E$35)&lt;1E-6),AB43+MOD(6-WEEKDAY(AB43,2),7),""),"")</f>
        <v/>
      </c>
      <c r="AB43" s="62">
        <f>IF($D43,$C$4+7*B43,"")</f>
        <v>46356.0</v>
      </c>
      <c r="AC43" s="62">
        <f>IF($D43,$C$4+7*C43-1,"")</f>
        <v>46362.0</v>
      </c>
    </row>
    <row r="44" spans="1:29">
      <c r="A44" s="19">
        <v>5</v>
      </c>
      <c r="B44" s="19">
        <f>A44-1</f>
        <v>4.0</v>
      </c>
      <c r="C44" s="19">
        <f>A44</f>
        <v>5.0</v>
      </c>
      <c r="D44" s="24" t="b">
        <f>AND($C$15,A44&lt;=$C$9)</f>
        <v>1</v>
      </c>
      <c r="E44" s="24">
        <f>IF(AND($D44,$D$21&gt;0,$F$21&gt;$B44+1E-9,$E$21&lt;$C44-1E-9)," → "&amp;$B$21,"")</f>
        <v/>
      </c>
      <c r="F44" s="24">
        <f>IF(AND($D44,$D$22&gt;0,$F$22&gt;$B44+1E-9,$E$22&lt;$C44-1E-9)," → "&amp;$B$22,"")</f>
        <v/>
      </c>
      <c r="G44" s="24" t="str">
        <f>IF(AND($D44,$D$23&gt;0,$F$23&gt;$B44+1E-9,$E$23&lt;$C44-1E-9)," → "&amp;$B$23,"")</f>
        <v> → Financial statements</v>
      </c>
      <c r="H44" s="24">
        <f>IF(AND($D44,$D$24&gt;0,$F$24&gt;$B44+1E-9,$E$24&lt;$C44-1E-9)," → "&amp;$B$24,"")</f>
        <v/>
      </c>
      <c r="I44" s="24">
        <f>IF(AND($D44,$D$25&gt;0,$F$25&gt;$B44+1E-9,$E$25&lt;$C44-1E-9)," → "&amp;$B$25,"")</f>
        <v/>
      </c>
      <c r="J44" s="24">
        <f>IF(AND($D44,$D$26&gt;0,$F$26&gt;$B44+1E-9,$E$26&lt;$C44-1E-9)," → "&amp;$B$26,"")</f>
        <v/>
      </c>
      <c r="K44" s="24">
        <f>IF(AND($D44,$D$27&gt;0,$F$27&gt;$B44+1E-9,$E$27&lt;$C44-1E-9)," → "&amp;$B$27,"")</f>
        <v/>
      </c>
      <c r="L44" s="24">
        <f>IF(AND($D44,$D$28&gt;0,$F$28&gt;$B44+1E-9,$E$28&lt;$C44-1E-9)," → "&amp;$B$28,"")</f>
        <v/>
      </c>
      <c r="M44" s="24">
        <f>IF(AND($D44,$D$29&gt;0,$F$29&gt;$B44+1E-9,$E$29&lt;$C44-1E-9)," → "&amp;$B$29,"")</f>
        <v/>
      </c>
      <c r="N44" s="24">
        <f>IF(AND($D44,$D$30&gt;0,$F$30&gt;$B44+1E-9,$E$30&lt;$C44-1E-9)," → "&amp;$B$30,"")</f>
        <v/>
      </c>
      <c r="O44" s="24">
        <f>IF(AND($D44,$D$31&gt;0,$F$31&gt;$B44+1E-9,$E$31&lt;$C44-1E-9)," → "&amp;$B$31,"")</f>
        <v/>
      </c>
      <c r="P44" s="24">
        <f>IF(AND($D44,$D$32&gt;0,$F$32&gt;$B44+1E-9,$E$32&lt;$C44-1E-9)," → "&amp;$B$32,"")</f>
        <v/>
      </c>
      <c r="Q44" s="24">
        <f>IF(AND($D44,$D$33&gt;0,$F$33&gt;$B44+1E-9,$E$33&lt;$C44-1E-9)," → "&amp;$B$33,"")</f>
        <v/>
      </c>
      <c r="R44" s="24">
        <f>IF(AND($D44,$D$34&gt;0,$F$34&gt;$B44+1E-9,$E$34&lt;$C44-1E-9)," → "&amp;$B$34,"")</f>
        <v/>
      </c>
      <c r="S44" s="24">
        <f>IF(AND($D44,$D$35&gt;0,$F$35&gt;$B44+1E-9,$E$35&lt;$C44-1E-9)," → "&amp;$B$35,"")</f>
        <v/>
      </c>
      <c r="T44" s="24">
        <f>IF(AND($D44,$D$36&gt;0,$F$36&gt;$B44+1E-9,$E$36&lt;$C44-1E-9)," → "&amp;$B$36,"")</f>
        <v/>
      </c>
      <c r="U44" s="24" t="str">
        <f>IF($D44,MID(E44&amp;F44&amp;G44&amp;H44&amp;I44&amp;J44&amp;K44&amp;L44&amp;M44&amp;N44&amp;O44&amp;P44&amp;Q44&amp;R44&amp;S44&amp;T44,4,200),"")</f>
        <v>Financial statements</v>
      </c>
      <c r="V44" s="23">
        <f>MAX(0,MIN($F$24,C44)-MAX($E$24,B44))+MAX(0,MIN($F$31,C44)-MAX($E$31,B44))</f>
        <v>0.0</v>
      </c>
      <c r="W44" s="23">
        <f>MAX(0,MIN($E$24,C44)-MAX(0,B44))+MAX(0,MIN($E$31,C44)-MAX($F$24,B44))</f>
        <v>1.0</v>
      </c>
      <c r="X44" s="23">
        <f>IF($D44,$C$16*(1-V44),"")</f>
        <v>12.5</v>
      </c>
      <c r="Y44" s="23">
        <f>IF($D44,$C$16*$C$12*W44,"")</f>
        <v>1.5</v>
      </c>
      <c r="Z44" s="24" t="str">
        <f>IF($D44,IF(B44+0.5&lt;$E$32,IF(OR(AND(B44+0.5&gt;=$E$24,B44+0.5&lt;$F$24),AND(B44+0.5&gt;=$E$31,B44+0.5&lt;$F$31)),"Spare","Learn"),IF(B44+0.5&lt;$E$33,"Fix gaps",IF(B44+0.5&lt;$E$36,"Mock exam","Final week"))),"")</f>
        <v>Learn</v>
      </c>
      <c r="AA44" s="62">
        <f>IF($D44,IF(OR(ABS(B44-$E$33)&lt;1E-6,ABS(B44-$E$34)&lt;1E-6,ABS(B44-$E$35)&lt;1E-6),AB44+MOD(6-WEEKDAY(AB44,2),7),""),"")</f>
        <v/>
      </c>
      <c r="AB44" s="62">
        <f>IF($D44,$C$4+7*B44,"")</f>
        <v>46363.0</v>
      </c>
      <c r="AC44" s="62">
        <f>IF($D44,$C$4+7*C44-1,"")</f>
        <v>46369.0</v>
      </c>
    </row>
    <row r="45" spans="1:29">
      <c r="A45" s="19">
        <v>6</v>
      </c>
      <c r="B45" s="19">
        <f>A45-1</f>
        <v>5.0</v>
      </c>
      <c r="C45" s="19">
        <f>A45</f>
        <v>6.0</v>
      </c>
      <c r="D45" s="24" t="b">
        <f>AND($C$15,A45&lt;=$C$9)</f>
        <v>1</v>
      </c>
      <c r="E45" s="24">
        <f>IF(AND($D45,$D$21&gt;0,$F$21&gt;$B45+1E-9,$E$21&lt;$C45-1E-9)," → "&amp;$B$21,"")</f>
        <v/>
      </c>
      <c r="F45" s="24">
        <f>IF(AND($D45,$D$22&gt;0,$F$22&gt;$B45+1E-9,$E$22&lt;$C45-1E-9)," → "&amp;$B$22,"")</f>
        <v/>
      </c>
      <c r="G45" s="24" t="str">
        <f>IF(AND($D45,$D$23&gt;0,$F$23&gt;$B45+1E-9,$E$23&lt;$C45-1E-9)," → "&amp;$B$23,"")</f>
        <v> → Financial statements</v>
      </c>
      <c r="H45" s="24">
        <f>IF(AND($D45,$D$24&gt;0,$F$24&gt;$B45+1E-9,$E$24&lt;$C45-1E-9)," → "&amp;$B$24,"")</f>
        <v/>
      </c>
      <c r="I45" s="24">
        <f>IF(AND($D45,$D$25&gt;0,$F$25&gt;$B45+1E-9,$E$25&lt;$C45-1E-9)," → "&amp;$B$25,"")</f>
        <v/>
      </c>
      <c r="J45" s="24">
        <f>IF(AND($D45,$D$26&gt;0,$F$26&gt;$B45+1E-9,$E$26&lt;$C45-1E-9)," → "&amp;$B$26,"")</f>
        <v/>
      </c>
      <c r="K45" s="24">
        <f>IF(AND($D45,$D$27&gt;0,$F$27&gt;$B45+1E-9,$E$27&lt;$C45-1E-9)," → "&amp;$B$27,"")</f>
        <v/>
      </c>
      <c r="L45" s="24">
        <f>IF(AND($D45,$D$28&gt;0,$F$28&gt;$B45+1E-9,$E$28&lt;$C45-1E-9)," → "&amp;$B$28,"")</f>
        <v/>
      </c>
      <c r="M45" s="24">
        <f>IF(AND($D45,$D$29&gt;0,$F$29&gt;$B45+1E-9,$E$29&lt;$C45-1E-9)," → "&amp;$B$29,"")</f>
        <v/>
      </c>
      <c r="N45" s="24">
        <f>IF(AND($D45,$D$30&gt;0,$F$30&gt;$B45+1E-9,$E$30&lt;$C45-1E-9)," → "&amp;$B$30,"")</f>
        <v/>
      </c>
      <c r="O45" s="24">
        <f>IF(AND($D45,$D$31&gt;0,$F$31&gt;$B45+1E-9,$E$31&lt;$C45-1E-9)," → "&amp;$B$31,"")</f>
        <v/>
      </c>
      <c r="P45" s="24">
        <f>IF(AND($D45,$D$32&gt;0,$F$32&gt;$B45+1E-9,$E$32&lt;$C45-1E-9)," → "&amp;$B$32,"")</f>
        <v/>
      </c>
      <c r="Q45" s="24">
        <f>IF(AND($D45,$D$33&gt;0,$F$33&gt;$B45+1E-9,$E$33&lt;$C45-1E-9)," → "&amp;$B$33,"")</f>
        <v/>
      </c>
      <c r="R45" s="24">
        <f>IF(AND($D45,$D$34&gt;0,$F$34&gt;$B45+1E-9,$E$34&lt;$C45-1E-9)," → "&amp;$B$34,"")</f>
        <v/>
      </c>
      <c r="S45" s="24">
        <f>IF(AND($D45,$D$35&gt;0,$F$35&gt;$B45+1E-9,$E$35&lt;$C45-1E-9)," → "&amp;$B$35,"")</f>
        <v/>
      </c>
      <c r="T45" s="24">
        <f>IF(AND($D45,$D$36&gt;0,$F$36&gt;$B45+1E-9,$E$36&lt;$C45-1E-9)," → "&amp;$B$36,"")</f>
        <v/>
      </c>
      <c r="U45" s="24" t="str">
        <f>IF($D45,MID(E45&amp;F45&amp;G45&amp;H45&amp;I45&amp;J45&amp;K45&amp;L45&amp;M45&amp;N45&amp;O45&amp;P45&amp;Q45&amp;R45&amp;S45&amp;T45,4,200),"")</f>
        <v>Financial statements</v>
      </c>
      <c r="V45" s="23">
        <f>MAX(0,MIN($F$24,C45)-MAX($E$24,B45))+MAX(0,MIN($F$31,C45)-MAX($E$31,B45))</f>
        <v>0.0</v>
      </c>
      <c r="W45" s="23">
        <f>MAX(0,MIN($E$24,C45)-MAX(0,B45))+MAX(0,MIN($E$31,C45)-MAX($F$24,B45))</f>
        <v>1.0</v>
      </c>
      <c r="X45" s="23">
        <f>IF($D45,$C$16*(1-V45),"")</f>
        <v>12.5</v>
      </c>
      <c r="Y45" s="23">
        <f>IF($D45,$C$16*$C$12*W45,"")</f>
        <v>1.5</v>
      </c>
      <c r="Z45" s="24" t="str">
        <f>IF($D45,IF(B45+0.5&lt;$E$32,IF(OR(AND(B45+0.5&gt;=$E$24,B45+0.5&lt;$F$24),AND(B45+0.5&gt;=$E$31,B45+0.5&lt;$F$31)),"Spare","Learn"),IF(B45+0.5&lt;$E$33,"Fix gaps",IF(B45+0.5&lt;$E$36,"Mock exam","Final week"))),"")</f>
        <v>Learn</v>
      </c>
      <c r="AA45" s="62">
        <f>IF($D45,IF(OR(ABS(B45-$E$33)&lt;1E-6,ABS(B45-$E$34)&lt;1E-6,ABS(B45-$E$35)&lt;1E-6),AB45+MOD(6-WEEKDAY(AB45,2),7),""),"")</f>
        <v/>
      </c>
      <c r="AB45" s="62">
        <f>IF($D45,$C$4+7*B45,"")</f>
        <v>46370.0</v>
      </c>
      <c r="AC45" s="62">
        <f>IF($D45,$C$4+7*C45-1,"")</f>
        <v>46376.0</v>
      </c>
    </row>
    <row r="46" spans="1:29">
      <c r="A46" s="19">
        <v>7</v>
      </c>
      <c r="B46" s="19">
        <f>A46-1</f>
        <v>6.0</v>
      </c>
      <c r="C46" s="19">
        <f>A46</f>
        <v>7.0</v>
      </c>
      <c r="D46" s="24" t="b">
        <f>AND($C$15,A46&lt;=$C$9)</f>
        <v>1</v>
      </c>
      <c r="E46" s="24">
        <f>IF(AND($D46,$D$21&gt;0,$F$21&gt;$B46+1E-9,$E$21&lt;$C46-1E-9)," → "&amp;$B$21,"")</f>
        <v/>
      </c>
      <c r="F46" s="24">
        <f>IF(AND($D46,$D$22&gt;0,$F$22&gt;$B46+1E-9,$E$22&lt;$C46-1E-9)," → "&amp;$B$22,"")</f>
        <v/>
      </c>
      <c r="G46" s="24" t="str">
        <f>IF(AND($D46,$D$23&gt;0,$F$23&gt;$B46+1E-9,$E$23&lt;$C46-1E-9)," → "&amp;$B$23,"")</f>
        <v> → Financial statements</v>
      </c>
      <c r="H46" s="24" t="str">
        <f>IF(AND($D46,$D$24&gt;0,$F$24&gt;$B46+1E-9,$E$24&lt;$C46-1E-9)," → "&amp;$B$24,"")</f>
        <v> → Spare week</v>
      </c>
      <c r="I46" s="24">
        <f>IF(AND($D46,$D$25&gt;0,$F$25&gt;$B46+1E-9,$E$25&lt;$C46-1E-9)," → "&amp;$B$25,"")</f>
        <v/>
      </c>
      <c r="J46" s="24">
        <f>IF(AND($D46,$D$26&gt;0,$F$26&gt;$B46+1E-9,$E$26&lt;$C46-1E-9)," → "&amp;$B$26,"")</f>
        <v/>
      </c>
      <c r="K46" s="24">
        <f>IF(AND($D46,$D$27&gt;0,$F$27&gt;$B46+1E-9,$E$27&lt;$C46-1E-9)," → "&amp;$B$27,"")</f>
        <v/>
      </c>
      <c r="L46" s="24">
        <f>IF(AND($D46,$D$28&gt;0,$F$28&gt;$B46+1E-9,$E$28&lt;$C46-1E-9)," → "&amp;$B$28,"")</f>
        <v/>
      </c>
      <c r="M46" s="24">
        <f>IF(AND($D46,$D$29&gt;0,$F$29&gt;$B46+1E-9,$E$29&lt;$C46-1E-9)," → "&amp;$B$29,"")</f>
        <v/>
      </c>
      <c r="N46" s="24">
        <f>IF(AND($D46,$D$30&gt;0,$F$30&gt;$B46+1E-9,$E$30&lt;$C46-1E-9)," → "&amp;$B$30,"")</f>
        <v/>
      </c>
      <c r="O46" s="24">
        <f>IF(AND($D46,$D$31&gt;0,$F$31&gt;$B46+1E-9,$E$31&lt;$C46-1E-9)," → "&amp;$B$31,"")</f>
        <v/>
      </c>
      <c r="P46" s="24">
        <f>IF(AND($D46,$D$32&gt;0,$F$32&gt;$B46+1E-9,$E$32&lt;$C46-1E-9)," → "&amp;$B$32,"")</f>
        <v/>
      </c>
      <c r="Q46" s="24">
        <f>IF(AND($D46,$D$33&gt;0,$F$33&gt;$B46+1E-9,$E$33&lt;$C46-1E-9)," → "&amp;$B$33,"")</f>
        <v/>
      </c>
      <c r="R46" s="24">
        <f>IF(AND($D46,$D$34&gt;0,$F$34&gt;$B46+1E-9,$E$34&lt;$C46-1E-9)," → "&amp;$B$34,"")</f>
        <v/>
      </c>
      <c r="S46" s="24">
        <f>IF(AND($D46,$D$35&gt;0,$F$35&gt;$B46+1E-9,$E$35&lt;$C46-1E-9)," → "&amp;$B$35,"")</f>
        <v/>
      </c>
      <c r="T46" s="24">
        <f>IF(AND($D46,$D$36&gt;0,$F$36&gt;$B46+1E-9,$E$36&lt;$C46-1E-9)," → "&amp;$B$36,"")</f>
        <v/>
      </c>
      <c r="U46" s="24" t="str">
        <f>IF($D46,MID(E46&amp;F46&amp;G46&amp;H46&amp;I46&amp;J46&amp;K46&amp;L46&amp;M46&amp;N46&amp;O46&amp;P46&amp;Q46&amp;R46&amp;S46&amp;T46,4,200),"")</f>
        <v>Financial statements → Spare week</v>
      </c>
      <c r="V46" s="23">
        <f>MAX(0,MIN($F$24,C46)-MAX($E$24,B46))+MAX(0,MIN($F$31,C46)-MAX($E$31,B46))</f>
        <v>0.5</v>
      </c>
      <c r="W46" s="23">
        <f>MAX(0,MIN($E$24,C46)-MAX(0,B46))+MAX(0,MIN($E$31,C46)-MAX($F$24,B46))</f>
        <v>0.5</v>
      </c>
      <c r="X46" s="23">
        <f>IF($D46,$C$16*(1-V46),"")</f>
        <v>6.25</v>
      </c>
      <c r="Y46" s="23">
        <f>IF($D46,$C$16*$C$12*W46,"")</f>
        <v>0.75</v>
      </c>
      <c r="Z46" s="24" t="str">
        <f>IF($D46,IF(B46+0.5&lt;$E$32,IF(OR(AND(B46+0.5&gt;=$E$24,B46+0.5&lt;$F$24),AND(B46+0.5&gt;=$E$31,B46+0.5&lt;$F$31)),"Spare","Learn"),IF(B46+0.5&lt;$E$33,"Fix gaps",IF(B46+0.5&lt;$E$36,"Mock exam","Final week"))),"")</f>
        <v>Spare</v>
      </c>
      <c r="AA46" s="62">
        <f>IF($D46,IF(OR(ABS(B46-$E$33)&lt;1E-6,ABS(B46-$E$34)&lt;1E-6,ABS(B46-$E$35)&lt;1E-6),AB46+MOD(6-WEEKDAY(AB46,2),7),""),"")</f>
        <v/>
      </c>
      <c r="AB46" s="62">
        <f>IF($D46,$C$4+7*B46,"")</f>
        <v>46377.0</v>
      </c>
      <c r="AC46" s="62">
        <f>IF($D46,$C$4+7*C46-1,"")</f>
        <v>46383.0</v>
      </c>
    </row>
    <row r="47" spans="1:29">
      <c r="A47" s="19">
        <v>8</v>
      </c>
      <c r="B47" s="19">
        <f>A47-1</f>
        <v>7.0</v>
      </c>
      <c r="C47" s="19">
        <f>A47</f>
        <v>8.0</v>
      </c>
      <c r="D47" s="24" t="b">
        <f>AND($C$15,A47&lt;=$C$9)</f>
        <v>1</v>
      </c>
      <c r="E47" s="24">
        <f>IF(AND($D47,$D$21&gt;0,$F$21&gt;$B47+1E-9,$E$21&lt;$C47-1E-9)," → "&amp;$B$21,"")</f>
        <v/>
      </c>
      <c r="F47" s="24">
        <f>IF(AND($D47,$D$22&gt;0,$F$22&gt;$B47+1E-9,$E$22&lt;$C47-1E-9)," → "&amp;$B$22,"")</f>
        <v/>
      </c>
      <c r="G47" s="24">
        <f>IF(AND($D47,$D$23&gt;0,$F$23&gt;$B47+1E-9,$E$23&lt;$C47-1E-9)," → "&amp;$B$23,"")</f>
        <v/>
      </c>
      <c r="H47" s="24" t="str">
        <f>IF(AND($D47,$D$24&gt;0,$F$24&gt;$B47+1E-9,$E$24&lt;$C47-1E-9)," → "&amp;$B$24,"")</f>
        <v> → Spare week</v>
      </c>
      <c r="I47" s="24" t="str">
        <f>IF(AND($D47,$D$25&gt;0,$F$25&gt;$B47+1E-9,$E$25&lt;$C47-1E-9)," → "&amp;$B$25,"")</f>
        <v> → Corporate finance</v>
      </c>
      <c r="J47" s="24">
        <f>IF(AND($D47,$D$26&gt;0,$F$26&gt;$B47+1E-9,$E$26&lt;$C47-1E-9)," → "&amp;$B$26,"")</f>
        <v/>
      </c>
      <c r="K47" s="24">
        <f>IF(AND($D47,$D$27&gt;0,$F$27&gt;$B47+1E-9,$E$27&lt;$C47-1E-9)," → "&amp;$B$27,"")</f>
        <v/>
      </c>
      <c r="L47" s="24">
        <f>IF(AND($D47,$D$28&gt;0,$F$28&gt;$B47+1E-9,$E$28&lt;$C47-1E-9)," → "&amp;$B$28,"")</f>
        <v/>
      </c>
      <c r="M47" s="24">
        <f>IF(AND($D47,$D$29&gt;0,$F$29&gt;$B47+1E-9,$E$29&lt;$C47-1E-9)," → "&amp;$B$29,"")</f>
        <v/>
      </c>
      <c r="N47" s="24">
        <f>IF(AND($D47,$D$30&gt;0,$F$30&gt;$B47+1E-9,$E$30&lt;$C47-1E-9)," → "&amp;$B$30,"")</f>
        <v/>
      </c>
      <c r="O47" s="24">
        <f>IF(AND($D47,$D$31&gt;0,$F$31&gt;$B47+1E-9,$E$31&lt;$C47-1E-9)," → "&amp;$B$31,"")</f>
        <v/>
      </c>
      <c r="P47" s="24">
        <f>IF(AND($D47,$D$32&gt;0,$F$32&gt;$B47+1E-9,$E$32&lt;$C47-1E-9)," → "&amp;$B$32,"")</f>
        <v/>
      </c>
      <c r="Q47" s="24">
        <f>IF(AND($D47,$D$33&gt;0,$F$33&gt;$B47+1E-9,$E$33&lt;$C47-1E-9)," → "&amp;$B$33,"")</f>
        <v/>
      </c>
      <c r="R47" s="24">
        <f>IF(AND($D47,$D$34&gt;0,$F$34&gt;$B47+1E-9,$E$34&lt;$C47-1E-9)," → "&amp;$B$34,"")</f>
        <v/>
      </c>
      <c r="S47" s="24">
        <f>IF(AND($D47,$D$35&gt;0,$F$35&gt;$B47+1E-9,$E$35&lt;$C47-1E-9)," → "&amp;$B$35,"")</f>
        <v/>
      </c>
      <c r="T47" s="24">
        <f>IF(AND($D47,$D$36&gt;0,$F$36&gt;$B47+1E-9,$E$36&lt;$C47-1E-9)," → "&amp;$B$36,"")</f>
        <v/>
      </c>
      <c r="U47" s="24" t="str">
        <f>IF($D47,MID(E47&amp;F47&amp;G47&amp;H47&amp;I47&amp;J47&amp;K47&amp;L47&amp;M47&amp;N47&amp;O47&amp;P47&amp;Q47&amp;R47&amp;S47&amp;T47,4,200),"")</f>
        <v>Spare week → Corporate finance</v>
      </c>
      <c r="V47" s="23">
        <f>MAX(0,MIN($F$24,C47)-MAX($E$24,B47))+MAX(0,MIN($F$31,C47)-MAX($E$31,B47))</f>
        <v>0.5</v>
      </c>
      <c r="W47" s="23">
        <f>MAX(0,MIN($E$24,C47)-MAX(0,B47))+MAX(0,MIN($E$31,C47)-MAX($F$24,B47))</f>
        <v>0.5</v>
      </c>
      <c r="X47" s="23">
        <f>IF($D47,$C$16*(1-V47),"")</f>
        <v>6.25</v>
      </c>
      <c r="Y47" s="23">
        <f>IF($D47,$C$16*$C$12*W47,"")</f>
        <v>0.75</v>
      </c>
      <c r="Z47" s="24" t="str">
        <f>IF($D47,IF(B47+0.5&lt;$E$32,IF(OR(AND(B47+0.5&gt;=$E$24,B47+0.5&lt;$F$24),AND(B47+0.5&gt;=$E$31,B47+0.5&lt;$F$31)),"Spare","Learn"),IF(B47+0.5&lt;$E$33,"Fix gaps",IF(B47+0.5&lt;$E$36,"Mock exam","Final week"))),"")</f>
        <v>Learn</v>
      </c>
      <c r="AA47" s="62">
        <f>IF($D47,IF(OR(ABS(B47-$E$33)&lt;1E-6,ABS(B47-$E$34)&lt;1E-6,ABS(B47-$E$35)&lt;1E-6),AB47+MOD(6-WEEKDAY(AB47,2),7),""),"")</f>
        <v/>
      </c>
      <c r="AB47" s="62">
        <f>IF($D47,$C$4+7*B47,"")</f>
        <v>46384.0</v>
      </c>
      <c r="AC47" s="62">
        <f>IF($D47,$C$4+7*C47-1,"")</f>
        <v>46390.0</v>
      </c>
    </row>
    <row r="48" spans="1:29">
      <c r="A48" s="19">
        <v>9</v>
      </c>
      <c r="B48" s="19">
        <f>A48-1</f>
        <v>8.0</v>
      </c>
      <c r="C48" s="19">
        <f>A48</f>
        <v>9.0</v>
      </c>
      <c r="D48" s="24" t="b">
        <f>AND($C$15,A48&lt;=$C$9)</f>
        <v>1</v>
      </c>
      <c r="E48" s="24">
        <f>IF(AND($D48,$D$21&gt;0,$F$21&gt;$B48+1E-9,$E$21&lt;$C48-1E-9)," → "&amp;$B$21,"")</f>
        <v/>
      </c>
      <c r="F48" s="24">
        <f>IF(AND($D48,$D$22&gt;0,$F$22&gt;$B48+1E-9,$E$22&lt;$C48-1E-9)," → "&amp;$B$22,"")</f>
        <v/>
      </c>
      <c r="G48" s="24">
        <f>IF(AND($D48,$D$23&gt;0,$F$23&gt;$B48+1E-9,$E$23&lt;$C48-1E-9)," → "&amp;$B$23,"")</f>
        <v/>
      </c>
      <c r="H48" s="24">
        <f>IF(AND($D48,$D$24&gt;0,$F$24&gt;$B48+1E-9,$E$24&lt;$C48-1E-9)," → "&amp;$B$24,"")</f>
        <v/>
      </c>
      <c r="I48" s="24" t="str">
        <f>IF(AND($D48,$D$25&gt;0,$F$25&gt;$B48+1E-9,$E$25&lt;$C48-1E-9)," → "&amp;$B$25,"")</f>
        <v> → Corporate finance</v>
      </c>
      <c r="J48" s="24">
        <f>IF(AND($D48,$D$26&gt;0,$F$26&gt;$B48+1E-9,$E$26&lt;$C48-1E-9)," → "&amp;$B$26,"")</f>
        <v/>
      </c>
      <c r="K48" s="24">
        <f>IF(AND($D48,$D$27&gt;0,$F$27&gt;$B48+1E-9,$E$27&lt;$C48-1E-9)," → "&amp;$B$27,"")</f>
        <v/>
      </c>
      <c r="L48" s="24">
        <f>IF(AND($D48,$D$28&gt;0,$F$28&gt;$B48+1E-9,$E$28&lt;$C48-1E-9)," → "&amp;$B$28,"")</f>
        <v/>
      </c>
      <c r="M48" s="24">
        <f>IF(AND($D48,$D$29&gt;0,$F$29&gt;$B48+1E-9,$E$29&lt;$C48-1E-9)," → "&amp;$B$29,"")</f>
        <v/>
      </c>
      <c r="N48" s="24">
        <f>IF(AND($D48,$D$30&gt;0,$F$30&gt;$B48+1E-9,$E$30&lt;$C48-1E-9)," → "&amp;$B$30,"")</f>
        <v/>
      </c>
      <c r="O48" s="24">
        <f>IF(AND($D48,$D$31&gt;0,$F$31&gt;$B48+1E-9,$E$31&lt;$C48-1E-9)," → "&amp;$B$31,"")</f>
        <v/>
      </c>
      <c r="P48" s="24">
        <f>IF(AND($D48,$D$32&gt;0,$F$32&gt;$B48+1E-9,$E$32&lt;$C48-1E-9)," → "&amp;$B$32,"")</f>
        <v/>
      </c>
      <c r="Q48" s="24">
        <f>IF(AND($D48,$D$33&gt;0,$F$33&gt;$B48+1E-9,$E$33&lt;$C48-1E-9)," → "&amp;$B$33,"")</f>
        <v/>
      </c>
      <c r="R48" s="24">
        <f>IF(AND($D48,$D$34&gt;0,$F$34&gt;$B48+1E-9,$E$34&lt;$C48-1E-9)," → "&amp;$B$34,"")</f>
        <v/>
      </c>
      <c r="S48" s="24">
        <f>IF(AND($D48,$D$35&gt;0,$F$35&gt;$B48+1E-9,$E$35&lt;$C48-1E-9)," → "&amp;$B$35,"")</f>
        <v/>
      </c>
      <c r="T48" s="24">
        <f>IF(AND($D48,$D$36&gt;0,$F$36&gt;$B48+1E-9,$E$36&lt;$C48-1E-9)," → "&amp;$B$36,"")</f>
        <v/>
      </c>
      <c r="U48" s="24" t="str">
        <f>IF($D48,MID(E48&amp;F48&amp;G48&amp;H48&amp;I48&amp;J48&amp;K48&amp;L48&amp;M48&amp;N48&amp;O48&amp;P48&amp;Q48&amp;R48&amp;S48&amp;T48,4,200),"")</f>
        <v>Corporate finance</v>
      </c>
      <c r="V48" s="23">
        <f>MAX(0,MIN($F$24,C48)-MAX($E$24,B48))+MAX(0,MIN($F$31,C48)-MAX($E$31,B48))</f>
        <v>0.0</v>
      </c>
      <c r="W48" s="23">
        <f>MAX(0,MIN($E$24,C48)-MAX(0,B48))+MAX(0,MIN($E$31,C48)-MAX($F$24,B48))</f>
        <v>1.0</v>
      </c>
      <c r="X48" s="23">
        <f>IF($D48,$C$16*(1-V48),"")</f>
        <v>12.5</v>
      </c>
      <c r="Y48" s="23">
        <f>IF($D48,$C$16*$C$12*W48,"")</f>
        <v>1.5</v>
      </c>
      <c r="Z48" s="24" t="str">
        <f>IF($D48,IF(B48+0.5&lt;$E$32,IF(OR(AND(B48+0.5&gt;=$E$24,B48+0.5&lt;$F$24),AND(B48+0.5&gt;=$E$31,B48+0.5&lt;$F$31)),"Spare","Learn"),IF(B48+0.5&lt;$E$33,"Fix gaps",IF(B48+0.5&lt;$E$36,"Mock exam","Final week"))),"")</f>
        <v>Learn</v>
      </c>
      <c r="AA48" s="62">
        <f>IF($D48,IF(OR(ABS(B48-$E$33)&lt;1E-6,ABS(B48-$E$34)&lt;1E-6,ABS(B48-$E$35)&lt;1E-6),AB48+MOD(6-WEEKDAY(AB48,2),7),""),"")</f>
        <v/>
      </c>
      <c r="AB48" s="62">
        <f>IF($D48,$C$4+7*B48,"")</f>
        <v>46391.0</v>
      </c>
      <c r="AC48" s="62">
        <f>IF($D48,$C$4+7*C48-1,"")</f>
        <v>46397.0</v>
      </c>
    </row>
    <row r="49" spans="1:29">
      <c r="A49" s="19">
        <v>10</v>
      </c>
      <c r="B49" s="19">
        <f>A49-1</f>
        <v>9.0</v>
      </c>
      <c r="C49" s="19">
        <f>A49</f>
        <v>10.0</v>
      </c>
      <c r="D49" s="24" t="b">
        <f>AND($C$15,A49&lt;=$C$9)</f>
        <v>1</v>
      </c>
      <c r="E49" s="24">
        <f>IF(AND($D49,$D$21&gt;0,$F$21&gt;$B49+1E-9,$E$21&lt;$C49-1E-9)," → "&amp;$B$21,"")</f>
        <v/>
      </c>
      <c r="F49" s="24">
        <f>IF(AND($D49,$D$22&gt;0,$F$22&gt;$B49+1E-9,$E$22&lt;$C49-1E-9)," → "&amp;$B$22,"")</f>
        <v/>
      </c>
      <c r="G49" s="24">
        <f>IF(AND($D49,$D$23&gt;0,$F$23&gt;$B49+1E-9,$E$23&lt;$C49-1E-9)," → "&amp;$B$23,"")</f>
        <v/>
      </c>
      <c r="H49" s="24">
        <f>IF(AND($D49,$D$24&gt;0,$F$24&gt;$B49+1E-9,$E$24&lt;$C49-1E-9)," → "&amp;$B$24,"")</f>
        <v/>
      </c>
      <c r="I49" s="24">
        <f>IF(AND($D49,$D$25&gt;0,$F$25&gt;$B49+1E-9,$E$25&lt;$C49-1E-9)," → "&amp;$B$25,"")</f>
        <v/>
      </c>
      <c r="J49" s="24" t="str">
        <f>IF(AND($D49,$D$26&gt;0,$F$26&gt;$B49+1E-9,$E$26&lt;$C49-1E-9)," → "&amp;$B$26,"")</f>
        <v> → Equities</v>
      </c>
      <c r="K49" s="24">
        <f>IF(AND($D49,$D$27&gt;0,$F$27&gt;$B49+1E-9,$E$27&lt;$C49-1E-9)," → "&amp;$B$27,"")</f>
        <v/>
      </c>
      <c r="L49" s="24">
        <f>IF(AND($D49,$D$28&gt;0,$F$28&gt;$B49+1E-9,$E$28&lt;$C49-1E-9)," → "&amp;$B$28,"")</f>
        <v/>
      </c>
      <c r="M49" s="24">
        <f>IF(AND($D49,$D$29&gt;0,$F$29&gt;$B49+1E-9,$E$29&lt;$C49-1E-9)," → "&amp;$B$29,"")</f>
        <v/>
      </c>
      <c r="N49" s="24">
        <f>IF(AND($D49,$D$30&gt;0,$F$30&gt;$B49+1E-9,$E$30&lt;$C49-1E-9)," → "&amp;$B$30,"")</f>
        <v/>
      </c>
      <c r="O49" s="24">
        <f>IF(AND($D49,$D$31&gt;0,$F$31&gt;$B49+1E-9,$E$31&lt;$C49-1E-9)," → "&amp;$B$31,"")</f>
        <v/>
      </c>
      <c r="P49" s="24">
        <f>IF(AND($D49,$D$32&gt;0,$F$32&gt;$B49+1E-9,$E$32&lt;$C49-1E-9)," → "&amp;$B$32,"")</f>
        <v/>
      </c>
      <c r="Q49" s="24">
        <f>IF(AND($D49,$D$33&gt;0,$F$33&gt;$B49+1E-9,$E$33&lt;$C49-1E-9)," → "&amp;$B$33,"")</f>
        <v/>
      </c>
      <c r="R49" s="24">
        <f>IF(AND($D49,$D$34&gt;0,$F$34&gt;$B49+1E-9,$E$34&lt;$C49-1E-9)," → "&amp;$B$34,"")</f>
        <v/>
      </c>
      <c r="S49" s="24">
        <f>IF(AND($D49,$D$35&gt;0,$F$35&gt;$B49+1E-9,$E$35&lt;$C49-1E-9)," → "&amp;$B$35,"")</f>
        <v/>
      </c>
      <c r="T49" s="24">
        <f>IF(AND($D49,$D$36&gt;0,$F$36&gt;$B49+1E-9,$E$36&lt;$C49-1E-9)," → "&amp;$B$36,"")</f>
        <v/>
      </c>
      <c r="U49" s="24" t="str">
        <f>IF($D49,MID(E49&amp;F49&amp;G49&amp;H49&amp;I49&amp;J49&amp;K49&amp;L49&amp;M49&amp;N49&amp;O49&amp;P49&amp;Q49&amp;R49&amp;S49&amp;T49,4,200),"")</f>
        <v>Equities</v>
      </c>
      <c r="V49" s="23">
        <f>MAX(0,MIN($F$24,C49)-MAX($E$24,B49))+MAX(0,MIN($F$31,C49)-MAX($E$31,B49))</f>
        <v>0.0</v>
      </c>
      <c r="W49" s="23">
        <f>MAX(0,MIN($E$24,C49)-MAX(0,B49))+MAX(0,MIN($E$31,C49)-MAX($F$24,B49))</f>
        <v>1.0</v>
      </c>
      <c r="X49" s="23">
        <f>IF($D49,$C$16*(1-V49),"")</f>
        <v>12.5</v>
      </c>
      <c r="Y49" s="23">
        <f>IF($D49,$C$16*$C$12*W49,"")</f>
        <v>1.5</v>
      </c>
      <c r="Z49" s="24" t="str">
        <f>IF($D49,IF(B49+0.5&lt;$E$32,IF(OR(AND(B49+0.5&gt;=$E$24,B49+0.5&lt;$F$24),AND(B49+0.5&gt;=$E$31,B49+0.5&lt;$F$31)),"Spare","Learn"),IF(B49+0.5&lt;$E$33,"Fix gaps",IF(B49+0.5&lt;$E$36,"Mock exam","Final week"))),"")</f>
        <v>Learn</v>
      </c>
      <c r="AA49" s="62">
        <f>IF($D49,IF(OR(ABS(B49-$E$33)&lt;1E-6,ABS(B49-$E$34)&lt;1E-6,ABS(B49-$E$35)&lt;1E-6),AB49+MOD(6-WEEKDAY(AB49,2),7),""),"")</f>
        <v/>
      </c>
      <c r="AB49" s="62">
        <f>IF($D49,$C$4+7*B49,"")</f>
        <v>46398.0</v>
      </c>
      <c r="AC49" s="62">
        <f>IF($D49,$C$4+7*C49-1,"")</f>
        <v>46404.0</v>
      </c>
    </row>
    <row r="50" spans="1:29">
      <c r="A50" s="19">
        <v>11</v>
      </c>
      <c r="B50" s="19">
        <f>A50-1</f>
        <v>10.0</v>
      </c>
      <c r="C50" s="19">
        <f>A50</f>
        <v>11.0</v>
      </c>
      <c r="D50" s="24" t="b">
        <f>AND($C$15,A50&lt;=$C$9)</f>
        <v>1</v>
      </c>
      <c r="E50" s="24">
        <f>IF(AND($D50,$D$21&gt;0,$F$21&gt;$B50+1E-9,$E$21&lt;$C50-1E-9)," → "&amp;$B$21,"")</f>
        <v/>
      </c>
      <c r="F50" s="24">
        <f>IF(AND($D50,$D$22&gt;0,$F$22&gt;$B50+1E-9,$E$22&lt;$C50-1E-9)," → "&amp;$B$22,"")</f>
        <v/>
      </c>
      <c r="G50" s="24">
        <f>IF(AND($D50,$D$23&gt;0,$F$23&gt;$B50+1E-9,$E$23&lt;$C50-1E-9)," → "&amp;$B$23,"")</f>
        <v/>
      </c>
      <c r="H50" s="24">
        <f>IF(AND($D50,$D$24&gt;0,$F$24&gt;$B50+1E-9,$E$24&lt;$C50-1E-9)," → "&amp;$B$24,"")</f>
        <v/>
      </c>
      <c r="I50" s="24">
        <f>IF(AND($D50,$D$25&gt;0,$F$25&gt;$B50+1E-9,$E$25&lt;$C50-1E-9)," → "&amp;$B$25,"")</f>
        <v/>
      </c>
      <c r="J50" s="24" t="str">
        <f>IF(AND($D50,$D$26&gt;0,$F$26&gt;$B50+1E-9,$E$26&lt;$C50-1E-9)," → "&amp;$B$26,"")</f>
        <v> → Equities</v>
      </c>
      <c r="K50" s="24">
        <f>IF(AND($D50,$D$27&gt;0,$F$27&gt;$B50+1E-9,$E$27&lt;$C50-1E-9)," → "&amp;$B$27,"")</f>
        <v/>
      </c>
      <c r="L50" s="24">
        <f>IF(AND($D50,$D$28&gt;0,$F$28&gt;$B50+1E-9,$E$28&lt;$C50-1E-9)," → "&amp;$B$28,"")</f>
        <v/>
      </c>
      <c r="M50" s="24">
        <f>IF(AND($D50,$D$29&gt;0,$F$29&gt;$B50+1E-9,$E$29&lt;$C50-1E-9)," → "&amp;$B$29,"")</f>
        <v/>
      </c>
      <c r="N50" s="24">
        <f>IF(AND($D50,$D$30&gt;0,$F$30&gt;$B50+1E-9,$E$30&lt;$C50-1E-9)," → "&amp;$B$30,"")</f>
        <v/>
      </c>
      <c r="O50" s="24">
        <f>IF(AND($D50,$D$31&gt;0,$F$31&gt;$B50+1E-9,$E$31&lt;$C50-1E-9)," → "&amp;$B$31,"")</f>
        <v/>
      </c>
      <c r="P50" s="24">
        <f>IF(AND($D50,$D$32&gt;0,$F$32&gt;$B50+1E-9,$E$32&lt;$C50-1E-9)," → "&amp;$B$32,"")</f>
        <v/>
      </c>
      <c r="Q50" s="24">
        <f>IF(AND($D50,$D$33&gt;0,$F$33&gt;$B50+1E-9,$E$33&lt;$C50-1E-9)," → "&amp;$B$33,"")</f>
        <v/>
      </c>
      <c r="R50" s="24">
        <f>IF(AND($D50,$D$34&gt;0,$F$34&gt;$B50+1E-9,$E$34&lt;$C50-1E-9)," → "&amp;$B$34,"")</f>
        <v/>
      </c>
      <c r="S50" s="24">
        <f>IF(AND($D50,$D$35&gt;0,$F$35&gt;$B50+1E-9,$E$35&lt;$C50-1E-9)," → "&amp;$B$35,"")</f>
        <v/>
      </c>
      <c r="T50" s="24">
        <f>IF(AND($D50,$D$36&gt;0,$F$36&gt;$B50+1E-9,$E$36&lt;$C50-1E-9)," → "&amp;$B$36,"")</f>
        <v/>
      </c>
      <c r="U50" s="24" t="str">
        <f>IF($D50,MID(E50&amp;F50&amp;G50&amp;H50&amp;I50&amp;J50&amp;K50&amp;L50&amp;M50&amp;N50&amp;O50&amp;P50&amp;Q50&amp;R50&amp;S50&amp;T50,4,200),"")</f>
        <v>Equities</v>
      </c>
      <c r="V50" s="23">
        <f>MAX(0,MIN($F$24,C50)-MAX($E$24,B50))+MAX(0,MIN($F$31,C50)-MAX($E$31,B50))</f>
        <v>0.0</v>
      </c>
      <c r="W50" s="23">
        <f>MAX(0,MIN($E$24,C50)-MAX(0,B50))+MAX(0,MIN($E$31,C50)-MAX($F$24,B50))</f>
        <v>1.0</v>
      </c>
      <c r="X50" s="23">
        <f>IF($D50,$C$16*(1-V50),"")</f>
        <v>12.5</v>
      </c>
      <c r="Y50" s="23">
        <f>IF($D50,$C$16*$C$12*W50,"")</f>
        <v>1.5</v>
      </c>
      <c r="Z50" s="24" t="str">
        <f>IF($D50,IF(B50+0.5&lt;$E$32,IF(OR(AND(B50+0.5&gt;=$E$24,B50+0.5&lt;$F$24),AND(B50+0.5&gt;=$E$31,B50+0.5&lt;$F$31)),"Spare","Learn"),IF(B50+0.5&lt;$E$33,"Fix gaps",IF(B50+0.5&lt;$E$36,"Mock exam","Final week"))),"")</f>
        <v>Learn</v>
      </c>
      <c r="AA50" s="62">
        <f>IF($D50,IF(OR(ABS(B50-$E$33)&lt;1E-6,ABS(B50-$E$34)&lt;1E-6,ABS(B50-$E$35)&lt;1E-6),AB50+MOD(6-WEEKDAY(AB50,2),7),""),"")</f>
        <v/>
      </c>
      <c r="AB50" s="62">
        <f>IF($D50,$C$4+7*B50,"")</f>
        <v>46405.0</v>
      </c>
      <c r="AC50" s="62">
        <f>IF($D50,$C$4+7*C50-1,"")</f>
        <v>46411.0</v>
      </c>
    </row>
    <row r="51" spans="1:29">
      <c r="A51" s="19">
        <v>12</v>
      </c>
      <c r="B51" s="19">
        <f>A51-1</f>
        <v>11.0</v>
      </c>
      <c r="C51" s="19">
        <f>A51</f>
        <v>12.0</v>
      </c>
      <c r="D51" s="24" t="b">
        <f>AND($C$15,A51&lt;=$C$9)</f>
        <v>1</v>
      </c>
      <c r="E51" s="24">
        <f>IF(AND($D51,$D$21&gt;0,$F$21&gt;$B51+1E-9,$E$21&lt;$C51-1E-9)," → "&amp;$B$21,"")</f>
        <v/>
      </c>
      <c r="F51" s="24">
        <f>IF(AND($D51,$D$22&gt;0,$F$22&gt;$B51+1E-9,$E$22&lt;$C51-1E-9)," → "&amp;$B$22,"")</f>
        <v/>
      </c>
      <c r="G51" s="24">
        <f>IF(AND($D51,$D$23&gt;0,$F$23&gt;$B51+1E-9,$E$23&lt;$C51-1E-9)," → "&amp;$B$23,"")</f>
        <v/>
      </c>
      <c r="H51" s="24">
        <f>IF(AND($D51,$D$24&gt;0,$F$24&gt;$B51+1E-9,$E$24&lt;$C51-1E-9)," → "&amp;$B$24,"")</f>
        <v/>
      </c>
      <c r="I51" s="24">
        <f>IF(AND($D51,$D$25&gt;0,$F$25&gt;$B51+1E-9,$E$25&lt;$C51-1E-9)," → "&amp;$B$25,"")</f>
        <v/>
      </c>
      <c r="J51" s="24" t="str">
        <f>IF(AND($D51,$D$26&gt;0,$F$26&gt;$B51+1E-9,$E$26&lt;$C51-1E-9)," → "&amp;$B$26,"")</f>
        <v> → Equities</v>
      </c>
      <c r="K51" s="24" t="str">
        <f>IF(AND($D51,$D$27&gt;0,$F$27&gt;$B51+1E-9,$E$27&lt;$C51-1E-9)," → "&amp;$B$27,"")</f>
        <v> → Fixed income</v>
      </c>
      <c r="L51" s="24">
        <f>IF(AND($D51,$D$28&gt;0,$F$28&gt;$B51+1E-9,$E$28&lt;$C51-1E-9)," → "&amp;$B$28,"")</f>
        <v/>
      </c>
      <c r="M51" s="24">
        <f>IF(AND($D51,$D$29&gt;0,$F$29&gt;$B51+1E-9,$E$29&lt;$C51-1E-9)," → "&amp;$B$29,"")</f>
        <v/>
      </c>
      <c r="N51" s="24">
        <f>IF(AND($D51,$D$30&gt;0,$F$30&gt;$B51+1E-9,$E$30&lt;$C51-1E-9)," → "&amp;$B$30,"")</f>
        <v/>
      </c>
      <c r="O51" s="24">
        <f>IF(AND($D51,$D$31&gt;0,$F$31&gt;$B51+1E-9,$E$31&lt;$C51-1E-9)," → "&amp;$B$31,"")</f>
        <v/>
      </c>
      <c r="P51" s="24">
        <f>IF(AND($D51,$D$32&gt;0,$F$32&gt;$B51+1E-9,$E$32&lt;$C51-1E-9)," → "&amp;$B$32,"")</f>
        <v/>
      </c>
      <c r="Q51" s="24">
        <f>IF(AND($D51,$D$33&gt;0,$F$33&gt;$B51+1E-9,$E$33&lt;$C51-1E-9)," → "&amp;$B$33,"")</f>
        <v/>
      </c>
      <c r="R51" s="24">
        <f>IF(AND($D51,$D$34&gt;0,$F$34&gt;$B51+1E-9,$E$34&lt;$C51-1E-9)," → "&amp;$B$34,"")</f>
        <v/>
      </c>
      <c r="S51" s="24">
        <f>IF(AND($D51,$D$35&gt;0,$F$35&gt;$B51+1E-9,$E$35&lt;$C51-1E-9)," → "&amp;$B$35,"")</f>
        <v/>
      </c>
      <c r="T51" s="24">
        <f>IF(AND($D51,$D$36&gt;0,$F$36&gt;$B51+1E-9,$E$36&lt;$C51-1E-9)," → "&amp;$B$36,"")</f>
        <v/>
      </c>
      <c r="U51" s="24" t="str">
        <f>IF($D51,MID(E51&amp;F51&amp;G51&amp;H51&amp;I51&amp;J51&amp;K51&amp;L51&amp;M51&amp;N51&amp;O51&amp;P51&amp;Q51&amp;R51&amp;S51&amp;T51,4,200),"")</f>
        <v>Equities → Fixed income</v>
      </c>
      <c r="V51" s="23">
        <f>MAX(0,MIN($F$24,C51)-MAX($E$24,B51))+MAX(0,MIN($F$31,C51)-MAX($E$31,B51))</f>
        <v>0.0</v>
      </c>
      <c r="W51" s="23">
        <f>MAX(0,MIN($E$24,C51)-MAX(0,B51))+MAX(0,MIN($E$31,C51)-MAX($F$24,B51))</f>
        <v>1.0</v>
      </c>
      <c r="X51" s="23">
        <f>IF($D51,$C$16*(1-V51),"")</f>
        <v>12.5</v>
      </c>
      <c r="Y51" s="23">
        <f>IF($D51,$C$16*$C$12*W51,"")</f>
        <v>1.5</v>
      </c>
      <c r="Z51" s="24" t="str">
        <f>IF($D51,IF(B51+0.5&lt;$E$32,IF(OR(AND(B51+0.5&gt;=$E$24,B51+0.5&lt;$F$24),AND(B51+0.5&gt;=$E$31,B51+0.5&lt;$F$31)),"Spare","Learn"),IF(B51+0.5&lt;$E$33,"Fix gaps",IF(B51+0.5&lt;$E$36,"Mock exam","Final week"))),"")</f>
        <v>Learn</v>
      </c>
      <c r="AA51" s="62">
        <f>IF($D51,IF(OR(ABS(B51-$E$33)&lt;1E-6,ABS(B51-$E$34)&lt;1E-6,ABS(B51-$E$35)&lt;1E-6),AB51+MOD(6-WEEKDAY(AB51,2),7),""),"")</f>
        <v/>
      </c>
      <c r="AB51" s="62">
        <f>IF($D51,$C$4+7*B51,"")</f>
        <v>46412.0</v>
      </c>
      <c r="AC51" s="62">
        <f>IF($D51,$C$4+7*C51-1,"")</f>
        <v>46418.0</v>
      </c>
    </row>
    <row r="52" spans="1:29">
      <c r="A52" s="19">
        <v>13</v>
      </c>
      <c r="B52" s="19">
        <f>A52-1</f>
        <v>12.0</v>
      </c>
      <c r="C52" s="19">
        <f>A52</f>
        <v>13.0</v>
      </c>
      <c r="D52" s="24" t="b">
        <f>AND($C$15,A52&lt;=$C$9)</f>
        <v>1</v>
      </c>
      <c r="E52" s="24">
        <f>IF(AND($D52,$D$21&gt;0,$F$21&gt;$B52+1E-9,$E$21&lt;$C52-1E-9)," → "&amp;$B$21,"")</f>
        <v/>
      </c>
      <c r="F52" s="24">
        <f>IF(AND($D52,$D$22&gt;0,$F$22&gt;$B52+1E-9,$E$22&lt;$C52-1E-9)," → "&amp;$B$22,"")</f>
        <v/>
      </c>
      <c r="G52" s="24">
        <f>IF(AND($D52,$D$23&gt;0,$F$23&gt;$B52+1E-9,$E$23&lt;$C52-1E-9)," → "&amp;$B$23,"")</f>
        <v/>
      </c>
      <c r="H52" s="24">
        <f>IF(AND($D52,$D$24&gt;0,$F$24&gt;$B52+1E-9,$E$24&lt;$C52-1E-9)," → "&amp;$B$24,"")</f>
        <v/>
      </c>
      <c r="I52" s="24">
        <f>IF(AND($D52,$D$25&gt;0,$F$25&gt;$B52+1E-9,$E$25&lt;$C52-1E-9)," → "&amp;$B$25,"")</f>
        <v/>
      </c>
      <c r="J52" s="24">
        <f>IF(AND($D52,$D$26&gt;0,$F$26&gt;$B52+1E-9,$E$26&lt;$C52-1E-9)," → "&amp;$B$26,"")</f>
        <v/>
      </c>
      <c r="K52" s="24" t="str">
        <f>IF(AND($D52,$D$27&gt;0,$F$27&gt;$B52+1E-9,$E$27&lt;$C52-1E-9)," → "&amp;$B$27,"")</f>
        <v> → Fixed income</v>
      </c>
      <c r="L52" s="24">
        <f>IF(AND($D52,$D$28&gt;0,$F$28&gt;$B52+1E-9,$E$28&lt;$C52-1E-9)," → "&amp;$B$28,"")</f>
        <v/>
      </c>
      <c r="M52" s="24">
        <f>IF(AND($D52,$D$29&gt;0,$F$29&gt;$B52+1E-9,$E$29&lt;$C52-1E-9)," → "&amp;$B$29,"")</f>
        <v/>
      </c>
      <c r="N52" s="24">
        <f>IF(AND($D52,$D$30&gt;0,$F$30&gt;$B52+1E-9,$E$30&lt;$C52-1E-9)," → "&amp;$B$30,"")</f>
        <v/>
      </c>
      <c r="O52" s="24">
        <f>IF(AND($D52,$D$31&gt;0,$F$31&gt;$B52+1E-9,$E$31&lt;$C52-1E-9)," → "&amp;$B$31,"")</f>
        <v/>
      </c>
      <c r="P52" s="24">
        <f>IF(AND($D52,$D$32&gt;0,$F$32&gt;$B52+1E-9,$E$32&lt;$C52-1E-9)," → "&amp;$B$32,"")</f>
        <v/>
      </c>
      <c r="Q52" s="24">
        <f>IF(AND($D52,$D$33&gt;0,$F$33&gt;$B52+1E-9,$E$33&lt;$C52-1E-9)," → "&amp;$B$33,"")</f>
        <v/>
      </c>
      <c r="R52" s="24">
        <f>IF(AND($D52,$D$34&gt;0,$F$34&gt;$B52+1E-9,$E$34&lt;$C52-1E-9)," → "&amp;$B$34,"")</f>
        <v/>
      </c>
      <c r="S52" s="24">
        <f>IF(AND($D52,$D$35&gt;0,$F$35&gt;$B52+1E-9,$E$35&lt;$C52-1E-9)," → "&amp;$B$35,"")</f>
        <v/>
      </c>
      <c r="T52" s="24">
        <f>IF(AND($D52,$D$36&gt;0,$F$36&gt;$B52+1E-9,$E$36&lt;$C52-1E-9)," → "&amp;$B$36,"")</f>
        <v/>
      </c>
      <c r="U52" s="24" t="str">
        <f>IF($D52,MID(E52&amp;F52&amp;G52&amp;H52&amp;I52&amp;J52&amp;K52&amp;L52&amp;M52&amp;N52&amp;O52&amp;P52&amp;Q52&amp;R52&amp;S52&amp;T52,4,200),"")</f>
        <v>Fixed income</v>
      </c>
      <c r="V52" s="23">
        <f>MAX(0,MIN($F$24,C52)-MAX($E$24,B52))+MAX(0,MIN($F$31,C52)-MAX($E$31,B52))</f>
        <v>0.0</v>
      </c>
      <c r="W52" s="23">
        <f>MAX(0,MIN($E$24,C52)-MAX(0,B52))+MAX(0,MIN($E$31,C52)-MAX($F$24,B52))</f>
        <v>1.0</v>
      </c>
      <c r="X52" s="23">
        <f>IF($D52,$C$16*(1-V52),"")</f>
        <v>12.5</v>
      </c>
      <c r="Y52" s="23">
        <f>IF($D52,$C$16*$C$12*W52,"")</f>
        <v>1.5</v>
      </c>
      <c r="Z52" s="24" t="str">
        <f>IF($D52,IF(B52+0.5&lt;$E$32,IF(OR(AND(B52+0.5&gt;=$E$24,B52+0.5&lt;$F$24),AND(B52+0.5&gt;=$E$31,B52+0.5&lt;$F$31)),"Spare","Learn"),IF(B52+0.5&lt;$E$33,"Fix gaps",IF(B52+0.5&lt;$E$36,"Mock exam","Final week"))),"")</f>
        <v>Learn</v>
      </c>
      <c r="AA52" s="62">
        <f>IF($D52,IF(OR(ABS(B52-$E$33)&lt;1E-6,ABS(B52-$E$34)&lt;1E-6,ABS(B52-$E$35)&lt;1E-6),AB52+MOD(6-WEEKDAY(AB52,2),7),""),"")</f>
        <v/>
      </c>
      <c r="AB52" s="62">
        <f>IF($D52,$C$4+7*B52,"")</f>
        <v>46419.0</v>
      </c>
      <c r="AC52" s="62">
        <f>IF($D52,$C$4+7*C52-1,"")</f>
        <v>46425.0</v>
      </c>
    </row>
    <row r="53" spans="1:29">
      <c r="A53" s="19">
        <v>14</v>
      </c>
      <c r="B53" s="19">
        <f>A53-1</f>
        <v>13.0</v>
      </c>
      <c r="C53" s="19">
        <f>A53</f>
        <v>14.0</v>
      </c>
      <c r="D53" s="24" t="b">
        <f>AND($C$15,A53&lt;=$C$9)</f>
        <v>1</v>
      </c>
      <c r="E53" s="24">
        <f>IF(AND($D53,$D$21&gt;0,$F$21&gt;$B53+1E-9,$E$21&lt;$C53-1E-9)," → "&amp;$B$21,"")</f>
        <v/>
      </c>
      <c r="F53" s="24">
        <f>IF(AND($D53,$D$22&gt;0,$F$22&gt;$B53+1E-9,$E$22&lt;$C53-1E-9)," → "&amp;$B$22,"")</f>
        <v/>
      </c>
      <c r="G53" s="24">
        <f>IF(AND($D53,$D$23&gt;0,$F$23&gt;$B53+1E-9,$E$23&lt;$C53-1E-9)," → "&amp;$B$23,"")</f>
        <v/>
      </c>
      <c r="H53" s="24">
        <f>IF(AND($D53,$D$24&gt;0,$F$24&gt;$B53+1E-9,$E$24&lt;$C53-1E-9)," → "&amp;$B$24,"")</f>
        <v/>
      </c>
      <c r="I53" s="24">
        <f>IF(AND($D53,$D$25&gt;0,$F$25&gt;$B53+1E-9,$E$25&lt;$C53-1E-9)," → "&amp;$B$25,"")</f>
        <v/>
      </c>
      <c r="J53" s="24">
        <f>IF(AND($D53,$D$26&gt;0,$F$26&gt;$B53+1E-9,$E$26&lt;$C53-1E-9)," → "&amp;$B$26,"")</f>
        <v/>
      </c>
      <c r="K53" s="24" t="str">
        <f>IF(AND($D53,$D$27&gt;0,$F$27&gt;$B53+1E-9,$E$27&lt;$C53-1E-9)," → "&amp;$B$27,"")</f>
        <v> → Fixed income</v>
      </c>
      <c r="L53" s="24">
        <f>IF(AND($D53,$D$28&gt;0,$F$28&gt;$B53+1E-9,$E$28&lt;$C53-1E-9)," → "&amp;$B$28,"")</f>
        <v/>
      </c>
      <c r="M53" s="24">
        <f>IF(AND($D53,$D$29&gt;0,$F$29&gt;$B53+1E-9,$E$29&lt;$C53-1E-9)," → "&amp;$B$29,"")</f>
        <v/>
      </c>
      <c r="N53" s="24">
        <f>IF(AND($D53,$D$30&gt;0,$F$30&gt;$B53+1E-9,$E$30&lt;$C53-1E-9)," → "&amp;$B$30,"")</f>
        <v/>
      </c>
      <c r="O53" s="24">
        <f>IF(AND($D53,$D$31&gt;0,$F$31&gt;$B53+1E-9,$E$31&lt;$C53-1E-9)," → "&amp;$B$31,"")</f>
        <v/>
      </c>
      <c r="P53" s="24">
        <f>IF(AND($D53,$D$32&gt;0,$F$32&gt;$B53+1E-9,$E$32&lt;$C53-1E-9)," → "&amp;$B$32,"")</f>
        <v/>
      </c>
      <c r="Q53" s="24">
        <f>IF(AND($D53,$D$33&gt;0,$F$33&gt;$B53+1E-9,$E$33&lt;$C53-1E-9)," → "&amp;$B$33,"")</f>
        <v/>
      </c>
      <c r="R53" s="24">
        <f>IF(AND($D53,$D$34&gt;0,$F$34&gt;$B53+1E-9,$E$34&lt;$C53-1E-9)," → "&amp;$B$34,"")</f>
        <v/>
      </c>
      <c r="S53" s="24">
        <f>IF(AND($D53,$D$35&gt;0,$F$35&gt;$B53+1E-9,$E$35&lt;$C53-1E-9)," → "&amp;$B$35,"")</f>
        <v/>
      </c>
      <c r="T53" s="24">
        <f>IF(AND($D53,$D$36&gt;0,$F$36&gt;$B53+1E-9,$E$36&lt;$C53-1E-9)," → "&amp;$B$36,"")</f>
        <v/>
      </c>
      <c r="U53" s="24" t="str">
        <f>IF($D53,MID(E53&amp;F53&amp;G53&amp;H53&amp;I53&amp;J53&amp;K53&amp;L53&amp;M53&amp;N53&amp;O53&amp;P53&amp;Q53&amp;R53&amp;S53&amp;T53,4,200),"")</f>
        <v>Fixed income</v>
      </c>
      <c r="V53" s="23">
        <f>MAX(0,MIN($F$24,C53)-MAX($E$24,B53))+MAX(0,MIN($F$31,C53)-MAX($E$31,B53))</f>
        <v>0.0</v>
      </c>
      <c r="W53" s="23">
        <f>MAX(0,MIN($E$24,C53)-MAX(0,B53))+MAX(0,MIN($E$31,C53)-MAX($F$24,B53))</f>
        <v>1.0</v>
      </c>
      <c r="X53" s="23">
        <f>IF($D53,$C$16*(1-V53),"")</f>
        <v>12.5</v>
      </c>
      <c r="Y53" s="23">
        <f>IF($D53,$C$16*$C$12*W53,"")</f>
        <v>1.5</v>
      </c>
      <c r="Z53" s="24" t="str">
        <f>IF($D53,IF(B53+0.5&lt;$E$32,IF(OR(AND(B53+0.5&gt;=$E$24,B53+0.5&lt;$F$24),AND(B53+0.5&gt;=$E$31,B53+0.5&lt;$F$31)),"Spare","Learn"),IF(B53+0.5&lt;$E$33,"Fix gaps",IF(B53+0.5&lt;$E$36,"Mock exam","Final week"))),"")</f>
        <v>Learn</v>
      </c>
      <c r="AA53" s="62">
        <f>IF($D53,IF(OR(ABS(B53-$E$33)&lt;1E-6,ABS(B53-$E$34)&lt;1E-6,ABS(B53-$E$35)&lt;1E-6),AB53+MOD(6-WEEKDAY(AB53,2),7),""),"")</f>
        <v/>
      </c>
      <c r="AB53" s="62">
        <f>IF($D53,$C$4+7*B53,"")</f>
        <v>46426.0</v>
      </c>
      <c r="AC53" s="62">
        <f>IF($D53,$C$4+7*C53-1,"")</f>
        <v>46432.0</v>
      </c>
    </row>
    <row r="54" spans="1:29">
      <c r="A54" s="19">
        <v>15</v>
      </c>
      <c r="B54" s="19">
        <f>A54-1</f>
        <v>14.0</v>
      </c>
      <c r="C54" s="19">
        <f>A54</f>
        <v>15.0</v>
      </c>
      <c r="D54" s="24" t="b">
        <f>AND($C$15,A54&lt;=$C$9)</f>
        <v>1</v>
      </c>
      <c r="E54" s="24">
        <f>IF(AND($D54,$D$21&gt;0,$F$21&gt;$B54+1E-9,$E$21&lt;$C54-1E-9)," → "&amp;$B$21,"")</f>
        <v/>
      </c>
      <c r="F54" s="24">
        <f>IF(AND($D54,$D$22&gt;0,$F$22&gt;$B54+1E-9,$E$22&lt;$C54-1E-9)," → "&amp;$B$22,"")</f>
        <v/>
      </c>
      <c r="G54" s="24">
        <f>IF(AND($D54,$D$23&gt;0,$F$23&gt;$B54+1E-9,$E$23&lt;$C54-1E-9)," → "&amp;$B$23,"")</f>
        <v/>
      </c>
      <c r="H54" s="24">
        <f>IF(AND($D54,$D$24&gt;0,$F$24&gt;$B54+1E-9,$E$24&lt;$C54-1E-9)," → "&amp;$B$24,"")</f>
        <v/>
      </c>
      <c r="I54" s="24">
        <f>IF(AND($D54,$D$25&gt;0,$F$25&gt;$B54+1E-9,$E$25&lt;$C54-1E-9)," → "&amp;$B$25,"")</f>
        <v/>
      </c>
      <c r="J54" s="24">
        <f>IF(AND($D54,$D$26&gt;0,$F$26&gt;$B54+1E-9,$E$26&lt;$C54-1E-9)," → "&amp;$B$26,"")</f>
        <v/>
      </c>
      <c r="K54" s="24">
        <f>IF(AND($D54,$D$27&gt;0,$F$27&gt;$B54+1E-9,$E$27&lt;$C54-1E-9)," → "&amp;$B$27,"")</f>
        <v/>
      </c>
      <c r="L54" s="24" t="str">
        <f>IF(AND($D54,$D$28&gt;0,$F$28&gt;$B54+1E-9,$E$28&lt;$C54-1E-9)," → "&amp;$B$28,"")</f>
        <v> → Derivatives</v>
      </c>
      <c r="M54" s="24">
        <f>IF(AND($D54,$D$29&gt;0,$F$29&gt;$B54+1E-9,$E$29&lt;$C54-1E-9)," → "&amp;$B$29,"")</f>
        <v/>
      </c>
      <c r="N54" s="24">
        <f>IF(AND($D54,$D$30&gt;0,$F$30&gt;$B54+1E-9,$E$30&lt;$C54-1E-9)," → "&amp;$B$30,"")</f>
        <v/>
      </c>
      <c r="O54" s="24">
        <f>IF(AND($D54,$D$31&gt;0,$F$31&gt;$B54+1E-9,$E$31&lt;$C54-1E-9)," → "&amp;$B$31,"")</f>
        <v/>
      </c>
      <c r="P54" s="24">
        <f>IF(AND($D54,$D$32&gt;0,$F$32&gt;$B54+1E-9,$E$32&lt;$C54-1E-9)," → "&amp;$B$32,"")</f>
        <v/>
      </c>
      <c r="Q54" s="24">
        <f>IF(AND($D54,$D$33&gt;0,$F$33&gt;$B54+1E-9,$E$33&lt;$C54-1E-9)," → "&amp;$B$33,"")</f>
        <v/>
      </c>
      <c r="R54" s="24">
        <f>IF(AND($D54,$D$34&gt;0,$F$34&gt;$B54+1E-9,$E$34&lt;$C54-1E-9)," → "&amp;$B$34,"")</f>
        <v/>
      </c>
      <c r="S54" s="24">
        <f>IF(AND($D54,$D$35&gt;0,$F$35&gt;$B54+1E-9,$E$35&lt;$C54-1E-9)," → "&amp;$B$35,"")</f>
        <v/>
      </c>
      <c r="T54" s="24">
        <f>IF(AND($D54,$D$36&gt;0,$F$36&gt;$B54+1E-9,$E$36&lt;$C54-1E-9)," → "&amp;$B$36,"")</f>
        <v/>
      </c>
      <c r="U54" s="24" t="str">
        <f>IF($D54,MID(E54&amp;F54&amp;G54&amp;H54&amp;I54&amp;J54&amp;K54&amp;L54&amp;M54&amp;N54&amp;O54&amp;P54&amp;Q54&amp;R54&amp;S54&amp;T54,4,200),"")</f>
        <v>Derivatives</v>
      </c>
      <c r="V54" s="23">
        <f>MAX(0,MIN($F$24,C54)-MAX($E$24,B54))+MAX(0,MIN($F$31,C54)-MAX($E$31,B54))</f>
        <v>0.0</v>
      </c>
      <c r="W54" s="23">
        <f>MAX(0,MIN($E$24,C54)-MAX(0,B54))+MAX(0,MIN($E$31,C54)-MAX($F$24,B54))</f>
        <v>1.0</v>
      </c>
      <c r="X54" s="23">
        <f>IF($D54,$C$16*(1-V54),"")</f>
        <v>12.5</v>
      </c>
      <c r="Y54" s="23">
        <f>IF($D54,$C$16*$C$12*W54,"")</f>
        <v>1.5</v>
      </c>
      <c r="Z54" s="24" t="str">
        <f>IF($D54,IF(B54+0.5&lt;$E$32,IF(OR(AND(B54+0.5&gt;=$E$24,B54+0.5&lt;$F$24),AND(B54+0.5&gt;=$E$31,B54+0.5&lt;$F$31)),"Spare","Learn"),IF(B54+0.5&lt;$E$33,"Fix gaps",IF(B54+0.5&lt;$E$36,"Mock exam","Final week"))),"")</f>
        <v>Learn</v>
      </c>
      <c r="AA54" s="62">
        <f>IF($D54,IF(OR(ABS(B54-$E$33)&lt;1E-6,ABS(B54-$E$34)&lt;1E-6,ABS(B54-$E$35)&lt;1E-6),AB54+MOD(6-WEEKDAY(AB54,2),7),""),"")</f>
        <v/>
      </c>
      <c r="AB54" s="62">
        <f>IF($D54,$C$4+7*B54,"")</f>
        <v>46433.0</v>
      </c>
      <c r="AC54" s="62">
        <f>IF($D54,$C$4+7*C54-1,"")</f>
        <v>46439.0</v>
      </c>
    </row>
    <row r="55" spans="1:29">
      <c r="A55" s="19">
        <v>16</v>
      </c>
      <c r="B55" s="19">
        <f>A55-1</f>
        <v>15.0</v>
      </c>
      <c r="C55" s="19">
        <f>A55</f>
        <v>16.0</v>
      </c>
      <c r="D55" s="24" t="b">
        <f>AND($C$15,A55&lt;=$C$9)</f>
        <v>1</v>
      </c>
      <c r="E55" s="24">
        <f>IF(AND($D55,$D$21&gt;0,$F$21&gt;$B55+1E-9,$E$21&lt;$C55-1E-9)," → "&amp;$B$21,"")</f>
        <v/>
      </c>
      <c r="F55" s="24">
        <f>IF(AND($D55,$D$22&gt;0,$F$22&gt;$B55+1E-9,$E$22&lt;$C55-1E-9)," → "&amp;$B$22,"")</f>
        <v/>
      </c>
      <c r="G55" s="24">
        <f>IF(AND($D55,$D$23&gt;0,$F$23&gt;$B55+1E-9,$E$23&lt;$C55-1E-9)," → "&amp;$B$23,"")</f>
        <v/>
      </c>
      <c r="H55" s="24">
        <f>IF(AND($D55,$D$24&gt;0,$F$24&gt;$B55+1E-9,$E$24&lt;$C55-1E-9)," → "&amp;$B$24,"")</f>
        <v/>
      </c>
      <c r="I55" s="24">
        <f>IF(AND($D55,$D$25&gt;0,$F$25&gt;$B55+1E-9,$E$25&lt;$C55-1E-9)," → "&amp;$B$25,"")</f>
        <v/>
      </c>
      <c r="J55" s="24">
        <f>IF(AND($D55,$D$26&gt;0,$F$26&gt;$B55+1E-9,$E$26&lt;$C55-1E-9)," → "&amp;$B$26,"")</f>
        <v/>
      </c>
      <c r="K55" s="24">
        <f>IF(AND($D55,$D$27&gt;0,$F$27&gt;$B55+1E-9,$E$27&lt;$C55-1E-9)," → "&amp;$B$27,"")</f>
        <v/>
      </c>
      <c r="L55" s="24" t="str">
        <f>IF(AND($D55,$D$28&gt;0,$F$28&gt;$B55+1E-9,$E$28&lt;$C55-1E-9)," → "&amp;$B$28,"")</f>
        <v> → Derivatives</v>
      </c>
      <c r="M55" s="24" t="str">
        <f>IF(AND($D55,$D$29&gt;0,$F$29&gt;$B55+1E-9,$E$29&lt;$C55-1E-9)," → "&amp;$B$29,"")</f>
        <v> → Alternatives</v>
      </c>
      <c r="N55" s="24">
        <f>IF(AND($D55,$D$30&gt;0,$F$30&gt;$B55+1E-9,$E$30&lt;$C55-1E-9)," → "&amp;$B$30,"")</f>
        <v/>
      </c>
      <c r="O55" s="24">
        <f>IF(AND($D55,$D$31&gt;0,$F$31&gt;$B55+1E-9,$E$31&lt;$C55-1E-9)," → "&amp;$B$31,"")</f>
        <v/>
      </c>
      <c r="P55" s="24">
        <f>IF(AND($D55,$D$32&gt;0,$F$32&gt;$B55+1E-9,$E$32&lt;$C55-1E-9)," → "&amp;$B$32,"")</f>
        <v/>
      </c>
      <c r="Q55" s="24">
        <f>IF(AND($D55,$D$33&gt;0,$F$33&gt;$B55+1E-9,$E$33&lt;$C55-1E-9)," → "&amp;$B$33,"")</f>
        <v/>
      </c>
      <c r="R55" s="24">
        <f>IF(AND($D55,$D$34&gt;0,$F$34&gt;$B55+1E-9,$E$34&lt;$C55-1E-9)," → "&amp;$B$34,"")</f>
        <v/>
      </c>
      <c r="S55" s="24">
        <f>IF(AND($D55,$D$35&gt;0,$F$35&gt;$B55+1E-9,$E$35&lt;$C55-1E-9)," → "&amp;$B$35,"")</f>
        <v/>
      </c>
      <c r="T55" s="24">
        <f>IF(AND($D55,$D$36&gt;0,$F$36&gt;$B55+1E-9,$E$36&lt;$C55-1E-9)," → "&amp;$B$36,"")</f>
        <v/>
      </c>
      <c r="U55" s="24" t="str">
        <f>IF($D55,MID(E55&amp;F55&amp;G55&amp;H55&amp;I55&amp;J55&amp;K55&amp;L55&amp;M55&amp;N55&amp;O55&amp;P55&amp;Q55&amp;R55&amp;S55&amp;T55,4,200),"")</f>
        <v>Derivatives → Alternatives</v>
      </c>
      <c r="V55" s="23">
        <f>MAX(0,MIN($F$24,C55)-MAX($E$24,B55))+MAX(0,MIN($F$31,C55)-MAX($E$31,B55))</f>
        <v>0.0</v>
      </c>
      <c r="W55" s="23">
        <f>MAX(0,MIN($E$24,C55)-MAX(0,B55))+MAX(0,MIN($E$31,C55)-MAX($F$24,B55))</f>
        <v>1.0</v>
      </c>
      <c r="X55" s="23">
        <f>IF($D55,$C$16*(1-V55),"")</f>
        <v>12.5</v>
      </c>
      <c r="Y55" s="23">
        <f>IF($D55,$C$16*$C$12*W55,"")</f>
        <v>1.5</v>
      </c>
      <c r="Z55" s="24" t="str">
        <f>IF($D55,IF(B55+0.5&lt;$E$32,IF(OR(AND(B55+0.5&gt;=$E$24,B55+0.5&lt;$F$24),AND(B55+0.5&gt;=$E$31,B55+0.5&lt;$F$31)),"Spare","Learn"),IF(B55+0.5&lt;$E$33,"Fix gaps",IF(B55+0.5&lt;$E$36,"Mock exam","Final week"))),"")</f>
        <v>Learn</v>
      </c>
      <c r="AA55" s="62">
        <f>IF($D55,IF(OR(ABS(B55-$E$33)&lt;1E-6,ABS(B55-$E$34)&lt;1E-6,ABS(B55-$E$35)&lt;1E-6),AB55+MOD(6-WEEKDAY(AB55,2),7),""),"")</f>
        <v/>
      </c>
      <c r="AB55" s="62">
        <f>IF($D55,$C$4+7*B55,"")</f>
        <v>46440.0</v>
      </c>
      <c r="AC55" s="62">
        <f>IF($D55,$C$4+7*C55-1,"")</f>
        <v>46446.0</v>
      </c>
    </row>
    <row r="56" spans="1:29">
      <c r="A56" s="19">
        <v>17</v>
      </c>
      <c r="B56" s="19">
        <f>A56-1</f>
        <v>16.0</v>
      </c>
      <c r="C56" s="19">
        <f>A56</f>
        <v>17.0</v>
      </c>
      <c r="D56" s="24" t="b">
        <f>AND($C$15,A56&lt;=$C$9)</f>
        <v>1</v>
      </c>
      <c r="E56" s="24">
        <f>IF(AND($D56,$D$21&gt;0,$F$21&gt;$B56+1E-9,$E$21&lt;$C56-1E-9)," → "&amp;$B$21,"")</f>
        <v/>
      </c>
      <c r="F56" s="24">
        <f>IF(AND($D56,$D$22&gt;0,$F$22&gt;$B56+1E-9,$E$22&lt;$C56-1E-9)," → "&amp;$B$22,"")</f>
        <v/>
      </c>
      <c r="G56" s="24">
        <f>IF(AND($D56,$D$23&gt;0,$F$23&gt;$B56+1E-9,$E$23&lt;$C56-1E-9)," → "&amp;$B$23,"")</f>
        <v/>
      </c>
      <c r="H56" s="24">
        <f>IF(AND($D56,$D$24&gt;0,$F$24&gt;$B56+1E-9,$E$24&lt;$C56-1E-9)," → "&amp;$B$24,"")</f>
        <v/>
      </c>
      <c r="I56" s="24">
        <f>IF(AND($D56,$D$25&gt;0,$F$25&gt;$B56+1E-9,$E$25&lt;$C56-1E-9)," → "&amp;$B$25,"")</f>
        <v/>
      </c>
      <c r="J56" s="24">
        <f>IF(AND($D56,$D$26&gt;0,$F$26&gt;$B56+1E-9,$E$26&lt;$C56-1E-9)," → "&amp;$B$26,"")</f>
        <v/>
      </c>
      <c r="K56" s="24">
        <f>IF(AND($D56,$D$27&gt;0,$F$27&gt;$B56+1E-9,$E$27&lt;$C56-1E-9)," → "&amp;$B$27,"")</f>
        <v/>
      </c>
      <c r="L56" s="24">
        <f>IF(AND($D56,$D$28&gt;0,$F$28&gt;$B56+1E-9,$E$28&lt;$C56-1E-9)," → "&amp;$B$28,"")</f>
        <v/>
      </c>
      <c r="M56" s="24" t="str">
        <f>IF(AND($D56,$D$29&gt;0,$F$29&gt;$B56+1E-9,$E$29&lt;$C56-1E-9)," → "&amp;$B$29,"")</f>
        <v> → Alternatives</v>
      </c>
      <c r="N56" s="24">
        <f>IF(AND($D56,$D$30&gt;0,$F$30&gt;$B56+1E-9,$E$30&lt;$C56-1E-9)," → "&amp;$B$30,"")</f>
        <v/>
      </c>
      <c r="O56" s="24">
        <f>IF(AND($D56,$D$31&gt;0,$F$31&gt;$B56+1E-9,$E$31&lt;$C56-1E-9)," → "&amp;$B$31,"")</f>
        <v/>
      </c>
      <c r="P56" s="24">
        <f>IF(AND($D56,$D$32&gt;0,$F$32&gt;$B56+1E-9,$E$32&lt;$C56-1E-9)," → "&amp;$B$32,"")</f>
        <v/>
      </c>
      <c r="Q56" s="24">
        <f>IF(AND($D56,$D$33&gt;0,$F$33&gt;$B56+1E-9,$E$33&lt;$C56-1E-9)," → "&amp;$B$33,"")</f>
        <v/>
      </c>
      <c r="R56" s="24">
        <f>IF(AND($D56,$D$34&gt;0,$F$34&gt;$B56+1E-9,$E$34&lt;$C56-1E-9)," → "&amp;$B$34,"")</f>
        <v/>
      </c>
      <c r="S56" s="24">
        <f>IF(AND($D56,$D$35&gt;0,$F$35&gt;$B56+1E-9,$E$35&lt;$C56-1E-9)," → "&amp;$B$35,"")</f>
        <v/>
      </c>
      <c r="T56" s="24">
        <f>IF(AND($D56,$D$36&gt;0,$F$36&gt;$B56+1E-9,$E$36&lt;$C56-1E-9)," → "&amp;$B$36,"")</f>
        <v/>
      </c>
      <c r="U56" s="24" t="str">
        <f>IF($D56,MID(E56&amp;F56&amp;G56&amp;H56&amp;I56&amp;J56&amp;K56&amp;L56&amp;M56&amp;N56&amp;O56&amp;P56&amp;Q56&amp;R56&amp;S56&amp;T56,4,200),"")</f>
        <v>Alternatives</v>
      </c>
      <c r="V56" s="23">
        <f>MAX(0,MIN($F$24,C56)-MAX($E$24,B56))+MAX(0,MIN($F$31,C56)-MAX($E$31,B56))</f>
        <v>0.0</v>
      </c>
      <c r="W56" s="23">
        <f>MAX(0,MIN($E$24,C56)-MAX(0,B56))+MAX(0,MIN($E$31,C56)-MAX($F$24,B56))</f>
        <v>1.0</v>
      </c>
      <c r="X56" s="23">
        <f>IF($D56,$C$16*(1-V56),"")</f>
        <v>12.5</v>
      </c>
      <c r="Y56" s="23">
        <f>IF($D56,$C$16*$C$12*W56,"")</f>
        <v>1.5</v>
      </c>
      <c r="Z56" s="24" t="str">
        <f>IF($D56,IF(B56+0.5&lt;$E$32,IF(OR(AND(B56+0.5&gt;=$E$24,B56+0.5&lt;$F$24),AND(B56+0.5&gt;=$E$31,B56+0.5&lt;$F$31)),"Spare","Learn"),IF(B56+0.5&lt;$E$33,"Fix gaps",IF(B56+0.5&lt;$E$36,"Mock exam","Final week"))),"")</f>
        <v>Learn</v>
      </c>
      <c r="AA56" s="62">
        <f>IF($D56,IF(OR(ABS(B56-$E$33)&lt;1E-6,ABS(B56-$E$34)&lt;1E-6,ABS(B56-$E$35)&lt;1E-6),AB56+MOD(6-WEEKDAY(AB56,2),7),""),"")</f>
        <v/>
      </c>
      <c r="AB56" s="62">
        <f>IF($D56,$C$4+7*B56,"")</f>
        <v>46447.0</v>
      </c>
      <c r="AC56" s="62">
        <f>IF($D56,$C$4+7*C56-1,"")</f>
        <v>46453.0</v>
      </c>
    </row>
    <row r="57" spans="1:29">
      <c r="A57" s="19">
        <v>18</v>
      </c>
      <c r="B57" s="19">
        <f>A57-1</f>
        <v>17.0</v>
      </c>
      <c r="C57" s="19">
        <f>A57</f>
        <v>18.0</v>
      </c>
      <c r="D57" s="24" t="b">
        <f>AND($C$15,A57&lt;=$C$9)</f>
        <v>1</v>
      </c>
      <c r="E57" s="24">
        <f>IF(AND($D57,$D$21&gt;0,$F$21&gt;$B57+1E-9,$E$21&lt;$C57-1E-9)," → "&amp;$B$21,"")</f>
        <v/>
      </c>
      <c r="F57" s="24">
        <f>IF(AND($D57,$D$22&gt;0,$F$22&gt;$B57+1E-9,$E$22&lt;$C57-1E-9)," → "&amp;$B$22,"")</f>
        <v/>
      </c>
      <c r="G57" s="24">
        <f>IF(AND($D57,$D$23&gt;0,$F$23&gt;$B57+1E-9,$E$23&lt;$C57-1E-9)," → "&amp;$B$23,"")</f>
        <v/>
      </c>
      <c r="H57" s="24">
        <f>IF(AND($D57,$D$24&gt;0,$F$24&gt;$B57+1E-9,$E$24&lt;$C57-1E-9)," → "&amp;$B$24,"")</f>
        <v/>
      </c>
      <c r="I57" s="24">
        <f>IF(AND($D57,$D$25&gt;0,$F$25&gt;$B57+1E-9,$E$25&lt;$C57-1E-9)," → "&amp;$B$25,"")</f>
        <v/>
      </c>
      <c r="J57" s="24">
        <f>IF(AND($D57,$D$26&gt;0,$F$26&gt;$B57+1E-9,$E$26&lt;$C57-1E-9)," → "&amp;$B$26,"")</f>
        <v/>
      </c>
      <c r="K57" s="24">
        <f>IF(AND($D57,$D$27&gt;0,$F$27&gt;$B57+1E-9,$E$27&lt;$C57-1E-9)," → "&amp;$B$27,"")</f>
        <v/>
      </c>
      <c r="L57" s="24">
        <f>IF(AND($D57,$D$28&gt;0,$F$28&gt;$B57+1E-9,$E$28&lt;$C57-1E-9)," → "&amp;$B$28,"")</f>
        <v/>
      </c>
      <c r="M57" s="24">
        <f>IF(AND($D57,$D$29&gt;0,$F$29&gt;$B57+1E-9,$E$29&lt;$C57-1E-9)," → "&amp;$B$29,"")</f>
        <v/>
      </c>
      <c r="N57" s="24" t="str">
        <f>IF(AND($D57,$D$30&gt;0,$F$30&gt;$B57+1E-9,$E$30&lt;$C57-1E-9)," → "&amp;$B$30,"")</f>
        <v> → Portfolio construction</v>
      </c>
      <c r="O57" s="24">
        <f>IF(AND($D57,$D$31&gt;0,$F$31&gt;$B57+1E-9,$E$31&lt;$C57-1E-9)," → "&amp;$B$31,"")</f>
        <v/>
      </c>
      <c r="P57" s="24">
        <f>IF(AND($D57,$D$32&gt;0,$F$32&gt;$B57+1E-9,$E$32&lt;$C57-1E-9)," → "&amp;$B$32,"")</f>
        <v/>
      </c>
      <c r="Q57" s="24">
        <f>IF(AND($D57,$D$33&gt;0,$F$33&gt;$B57+1E-9,$E$33&lt;$C57-1E-9)," → "&amp;$B$33,"")</f>
        <v/>
      </c>
      <c r="R57" s="24">
        <f>IF(AND($D57,$D$34&gt;0,$F$34&gt;$B57+1E-9,$E$34&lt;$C57-1E-9)," → "&amp;$B$34,"")</f>
        <v/>
      </c>
      <c r="S57" s="24">
        <f>IF(AND($D57,$D$35&gt;0,$F$35&gt;$B57+1E-9,$E$35&lt;$C57-1E-9)," → "&amp;$B$35,"")</f>
        <v/>
      </c>
      <c r="T57" s="24">
        <f>IF(AND($D57,$D$36&gt;0,$F$36&gt;$B57+1E-9,$E$36&lt;$C57-1E-9)," → "&amp;$B$36,"")</f>
        <v/>
      </c>
      <c r="U57" s="24" t="str">
        <f>IF($D57,MID(E57&amp;F57&amp;G57&amp;H57&amp;I57&amp;J57&amp;K57&amp;L57&amp;M57&amp;N57&amp;O57&amp;P57&amp;Q57&amp;R57&amp;S57&amp;T57,4,200),"")</f>
        <v>Portfolio construction</v>
      </c>
      <c r="V57" s="23">
        <f>MAX(0,MIN($F$24,C57)-MAX($E$24,B57))+MAX(0,MIN($F$31,C57)-MAX($E$31,B57))</f>
        <v>0.0</v>
      </c>
      <c r="W57" s="23">
        <f>MAX(0,MIN($E$24,C57)-MAX(0,B57))+MAX(0,MIN($E$31,C57)-MAX($F$24,B57))</f>
        <v>1.0</v>
      </c>
      <c r="X57" s="23">
        <f>IF($D57,$C$16*(1-V57),"")</f>
        <v>12.5</v>
      </c>
      <c r="Y57" s="23">
        <f>IF($D57,$C$16*$C$12*W57,"")</f>
        <v>1.5</v>
      </c>
      <c r="Z57" s="24" t="str">
        <f>IF($D57,IF(B57+0.5&lt;$E$32,IF(OR(AND(B57+0.5&gt;=$E$24,B57+0.5&lt;$F$24),AND(B57+0.5&gt;=$E$31,B57+0.5&lt;$F$31)),"Spare","Learn"),IF(B57+0.5&lt;$E$33,"Fix gaps",IF(B57+0.5&lt;$E$36,"Mock exam","Final week"))),"")</f>
        <v>Learn</v>
      </c>
      <c r="AA57" s="62">
        <f>IF($D57,IF(OR(ABS(B57-$E$33)&lt;1E-6,ABS(B57-$E$34)&lt;1E-6,ABS(B57-$E$35)&lt;1E-6),AB57+MOD(6-WEEKDAY(AB57,2),7),""),"")</f>
        <v/>
      </c>
      <c r="AB57" s="62">
        <f>IF($D57,$C$4+7*B57,"")</f>
        <v>46454.0</v>
      </c>
      <c r="AC57" s="62">
        <f>IF($D57,$C$4+7*C57-1,"")</f>
        <v>46460.0</v>
      </c>
    </row>
    <row r="58" spans="1:29">
      <c r="A58" s="19">
        <v>19</v>
      </c>
      <c r="B58" s="19">
        <f>A58-1</f>
        <v>18.0</v>
      </c>
      <c r="C58" s="19">
        <f>A58</f>
        <v>19.0</v>
      </c>
      <c r="D58" s="24" t="b">
        <f>AND($C$15,A58&lt;=$C$9)</f>
        <v>1</v>
      </c>
      <c r="E58" s="24">
        <f>IF(AND($D58,$D$21&gt;0,$F$21&gt;$B58+1E-9,$E$21&lt;$C58-1E-9)," → "&amp;$B$21,"")</f>
        <v/>
      </c>
      <c r="F58" s="24">
        <f>IF(AND($D58,$D$22&gt;0,$F$22&gt;$B58+1E-9,$E$22&lt;$C58-1E-9)," → "&amp;$B$22,"")</f>
        <v/>
      </c>
      <c r="G58" s="24">
        <f>IF(AND($D58,$D$23&gt;0,$F$23&gt;$B58+1E-9,$E$23&lt;$C58-1E-9)," → "&amp;$B$23,"")</f>
        <v/>
      </c>
      <c r="H58" s="24">
        <f>IF(AND($D58,$D$24&gt;0,$F$24&gt;$B58+1E-9,$E$24&lt;$C58-1E-9)," → "&amp;$B$24,"")</f>
        <v/>
      </c>
      <c r="I58" s="24">
        <f>IF(AND($D58,$D$25&gt;0,$F$25&gt;$B58+1E-9,$E$25&lt;$C58-1E-9)," → "&amp;$B$25,"")</f>
        <v/>
      </c>
      <c r="J58" s="24">
        <f>IF(AND($D58,$D$26&gt;0,$F$26&gt;$B58+1E-9,$E$26&lt;$C58-1E-9)," → "&amp;$B$26,"")</f>
        <v/>
      </c>
      <c r="K58" s="24">
        <f>IF(AND($D58,$D$27&gt;0,$F$27&gt;$B58+1E-9,$E$27&lt;$C58-1E-9)," → "&amp;$B$27,"")</f>
        <v/>
      </c>
      <c r="L58" s="24">
        <f>IF(AND($D58,$D$28&gt;0,$F$28&gt;$B58+1E-9,$E$28&lt;$C58-1E-9)," → "&amp;$B$28,"")</f>
        <v/>
      </c>
      <c r="M58" s="24">
        <f>IF(AND($D58,$D$29&gt;0,$F$29&gt;$B58+1E-9,$E$29&lt;$C58-1E-9)," → "&amp;$B$29,"")</f>
        <v/>
      </c>
      <c r="N58" s="24" t="str">
        <f>IF(AND($D58,$D$30&gt;0,$F$30&gt;$B58+1E-9,$E$30&lt;$C58-1E-9)," → "&amp;$B$30,"")</f>
        <v> → Portfolio construction</v>
      </c>
      <c r="O58" s="24">
        <f>IF(AND($D58,$D$31&gt;0,$F$31&gt;$B58+1E-9,$E$31&lt;$C58-1E-9)," → "&amp;$B$31,"")</f>
        <v/>
      </c>
      <c r="P58" s="24">
        <f>IF(AND($D58,$D$32&gt;0,$F$32&gt;$B58+1E-9,$E$32&lt;$C58-1E-9)," → "&amp;$B$32,"")</f>
        <v/>
      </c>
      <c r="Q58" s="24">
        <f>IF(AND($D58,$D$33&gt;0,$F$33&gt;$B58+1E-9,$E$33&lt;$C58-1E-9)," → "&amp;$B$33,"")</f>
        <v/>
      </c>
      <c r="R58" s="24">
        <f>IF(AND($D58,$D$34&gt;0,$F$34&gt;$B58+1E-9,$E$34&lt;$C58-1E-9)," → "&amp;$B$34,"")</f>
        <v/>
      </c>
      <c r="S58" s="24">
        <f>IF(AND($D58,$D$35&gt;0,$F$35&gt;$B58+1E-9,$E$35&lt;$C58-1E-9)," → "&amp;$B$35,"")</f>
        <v/>
      </c>
      <c r="T58" s="24">
        <f>IF(AND($D58,$D$36&gt;0,$F$36&gt;$B58+1E-9,$E$36&lt;$C58-1E-9)," → "&amp;$B$36,"")</f>
        <v/>
      </c>
      <c r="U58" s="24" t="str">
        <f>IF($D58,MID(E58&amp;F58&amp;G58&amp;H58&amp;I58&amp;J58&amp;K58&amp;L58&amp;M58&amp;N58&amp;O58&amp;P58&amp;Q58&amp;R58&amp;S58&amp;T58,4,200),"")</f>
        <v>Portfolio construction</v>
      </c>
      <c r="V58" s="23">
        <f>MAX(0,MIN($F$24,C58)-MAX($E$24,B58))+MAX(0,MIN($F$31,C58)-MAX($E$31,B58))</f>
        <v>0.0</v>
      </c>
      <c r="W58" s="23">
        <f>MAX(0,MIN($E$24,C58)-MAX(0,B58))+MAX(0,MIN($E$31,C58)-MAX($F$24,B58))</f>
        <v>1.0</v>
      </c>
      <c r="X58" s="23">
        <f>IF($D58,$C$16*(1-V58),"")</f>
        <v>12.5</v>
      </c>
      <c r="Y58" s="23">
        <f>IF($D58,$C$16*$C$12*W58,"")</f>
        <v>1.5</v>
      </c>
      <c r="Z58" s="24" t="str">
        <f>IF($D58,IF(B58+0.5&lt;$E$32,IF(OR(AND(B58+0.5&gt;=$E$24,B58+0.5&lt;$F$24),AND(B58+0.5&gt;=$E$31,B58+0.5&lt;$F$31)),"Spare","Learn"),IF(B58+0.5&lt;$E$33,"Fix gaps",IF(B58+0.5&lt;$E$36,"Mock exam","Final week"))),"")</f>
        <v>Learn</v>
      </c>
      <c r="AA58" s="62">
        <f>IF($D58,IF(OR(ABS(B58-$E$33)&lt;1E-6,ABS(B58-$E$34)&lt;1E-6,ABS(B58-$E$35)&lt;1E-6),AB58+MOD(6-WEEKDAY(AB58,2),7),""),"")</f>
        <v/>
      </c>
      <c r="AB58" s="62">
        <f>IF($D58,$C$4+7*B58,"")</f>
        <v>46461.0</v>
      </c>
      <c r="AC58" s="62">
        <f>IF($D58,$C$4+7*C58-1,"")</f>
        <v>46467.0</v>
      </c>
    </row>
    <row r="59" spans="1:29">
      <c r="A59" s="19">
        <v>20</v>
      </c>
      <c r="B59" s="19">
        <f>A59-1</f>
        <v>19.0</v>
      </c>
      <c r="C59" s="19">
        <f>A59</f>
        <v>20.0</v>
      </c>
      <c r="D59" s="24" t="b">
        <f>AND($C$15,A59&lt;=$C$9)</f>
        <v>1</v>
      </c>
      <c r="E59" s="24">
        <f>IF(AND($D59,$D$21&gt;0,$F$21&gt;$B59+1E-9,$E$21&lt;$C59-1E-9)," → "&amp;$B$21,"")</f>
        <v/>
      </c>
      <c r="F59" s="24">
        <f>IF(AND($D59,$D$22&gt;0,$F$22&gt;$B59+1E-9,$E$22&lt;$C59-1E-9)," → "&amp;$B$22,"")</f>
        <v/>
      </c>
      <c r="G59" s="24">
        <f>IF(AND($D59,$D$23&gt;0,$F$23&gt;$B59+1E-9,$E$23&lt;$C59-1E-9)," → "&amp;$B$23,"")</f>
        <v/>
      </c>
      <c r="H59" s="24">
        <f>IF(AND($D59,$D$24&gt;0,$F$24&gt;$B59+1E-9,$E$24&lt;$C59-1E-9)," → "&amp;$B$24,"")</f>
        <v/>
      </c>
      <c r="I59" s="24">
        <f>IF(AND($D59,$D$25&gt;0,$F$25&gt;$B59+1E-9,$E$25&lt;$C59-1E-9)," → "&amp;$B$25,"")</f>
        <v/>
      </c>
      <c r="J59" s="24">
        <f>IF(AND($D59,$D$26&gt;0,$F$26&gt;$B59+1E-9,$E$26&lt;$C59-1E-9)," → "&amp;$B$26,"")</f>
        <v/>
      </c>
      <c r="K59" s="24">
        <f>IF(AND($D59,$D$27&gt;0,$F$27&gt;$B59+1E-9,$E$27&lt;$C59-1E-9)," → "&amp;$B$27,"")</f>
        <v/>
      </c>
      <c r="L59" s="24">
        <f>IF(AND($D59,$D$28&gt;0,$F$28&gt;$B59+1E-9,$E$28&lt;$C59-1E-9)," → "&amp;$B$28,"")</f>
        <v/>
      </c>
      <c r="M59" s="24">
        <f>IF(AND($D59,$D$29&gt;0,$F$29&gt;$B59+1E-9,$E$29&lt;$C59-1E-9)," → "&amp;$B$29,"")</f>
        <v/>
      </c>
      <c r="N59" s="24">
        <f>IF(AND($D59,$D$30&gt;0,$F$30&gt;$B59+1E-9,$E$30&lt;$C59-1E-9)," → "&amp;$B$30,"")</f>
        <v/>
      </c>
      <c r="O59" s="24" t="str">
        <f>IF(AND($D59,$D$31&gt;0,$F$31&gt;$B59+1E-9,$E$31&lt;$C59-1E-9)," → "&amp;$B$31,"")</f>
        <v> → Spare week</v>
      </c>
      <c r="P59" s="24">
        <f>IF(AND($D59,$D$32&gt;0,$F$32&gt;$B59+1E-9,$E$32&lt;$C59-1E-9)," → "&amp;$B$32,"")</f>
        <v/>
      </c>
      <c r="Q59" s="24">
        <f>IF(AND($D59,$D$33&gt;0,$F$33&gt;$B59+1E-9,$E$33&lt;$C59-1E-9)," → "&amp;$B$33,"")</f>
        <v/>
      </c>
      <c r="R59" s="24">
        <f>IF(AND($D59,$D$34&gt;0,$F$34&gt;$B59+1E-9,$E$34&lt;$C59-1E-9)," → "&amp;$B$34,"")</f>
        <v/>
      </c>
      <c r="S59" s="24">
        <f>IF(AND($D59,$D$35&gt;0,$F$35&gt;$B59+1E-9,$E$35&lt;$C59-1E-9)," → "&amp;$B$35,"")</f>
        <v/>
      </c>
      <c r="T59" s="24">
        <f>IF(AND($D59,$D$36&gt;0,$F$36&gt;$B59+1E-9,$E$36&lt;$C59-1E-9)," → "&amp;$B$36,"")</f>
        <v/>
      </c>
      <c r="U59" s="24" t="str">
        <f>IF($D59,MID(E59&amp;F59&amp;G59&amp;H59&amp;I59&amp;J59&amp;K59&amp;L59&amp;M59&amp;N59&amp;O59&amp;P59&amp;Q59&amp;R59&amp;S59&amp;T59,4,200),"")</f>
        <v>Spare week</v>
      </c>
      <c r="V59" s="23">
        <f>MAX(0,MIN($F$24,C59)-MAX($E$24,B59))+MAX(0,MIN($F$31,C59)-MAX($E$31,B59))</f>
        <v>1.0</v>
      </c>
      <c r="W59" s="23">
        <f>MAX(0,MIN($E$24,C59)-MAX(0,B59))+MAX(0,MIN($E$31,C59)-MAX($F$24,B59))</f>
        <v>0.0</v>
      </c>
      <c r="X59" s="23">
        <f>IF($D59,$C$16*(1-V59),"")</f>
        <v>0.0</v>
      </c>
      <c r="Y59" s="23">
        <f>IF($D59,$C$16*$C$12*W59,"")</f>
        <v>0.0</v>
      </c>
      <c r="Z59" s="24" t="str">
        <f>IF($D59,IF(B59+0.5&lt;$E$32,IF(OR(AND(B59+0.5&gt;=$E$24,B59+0.5&lt;$F$24),AND(B59+0.5&gt;=$E$31,B59+0.5&lt;$F$31)),"Spare","Learn"),IF(B59+0.5&lt;$E$33,"Fix gaps",IF(B59+0.5&lt;$E$36,"Mock exam","Final week"))),"")</f>
        <v>Spare</v>
      </c>
      <c r="AA59" s="62">
        <f>IF($D59,IF(OR(ABS(B59-$E$33)&lt;1E-6,ABS(B59-$E$34)&lt;1E-6,ABS(B59-$E$35)&lt;1E-6),AB59+MOD(6-WEEKDAY(AB59,2),7),""),"")</f>
        <v/>
      </c>
      <c r="AB59" s="62">
        <f>IF($D59,$C$4+7*B59,"")</f>
        <v>46468.0</v>
      </c>
      <c r="AC59" s="62">
        <f>IF($D59,$C$4+7*C59-1,"")</f>
        <v>46474.0</v>
      </c>
    </row>
    <row r="60" spans="1:29">
      <c r="A60" s="19">
        <v>21</v>
      </c>
      <c r="B60" s="19">
        <f>A60-1</f>
        <v>20.0</v>
      </c>
      <c r="C60" s="19">
        <f>A60</f>
        <v>21.0</v>
      </c>
      <c r="D60" s="24" t="b">
        <f>AND($C$15,A60&lt;=$C$9)</f>
        <v>1</v>
      </c>
      <c r="E60" s="24">
        <f>IF(AND($D60,$D$21&gt;0,$F$21&gt;$B60+1E-9,$E$21&lt;$C60-1E-9)," → "&amp;$B$21,"")</f>
        <v/>
      </c>
      <c r="F60" s="24">
        <f>IF(AND($D60,$D$22&gt;0,$F$22&gt;$B60+1E-9,$E$22&lt;$C60-1E-9)," → "&amp;$B$22,"")</f>
        <v/>
      </c>
      <c r="G60" s="24">
        <f>IF(AND($D60,$D$23&gt;0,$F$23&gt;$B60+1E-9,$E$23&lt;$C60-1E-9)," → "&amp;$B$23,"")</f>
        <v/>
      </c>
      <c r="H60" s="24">
        <f>IF(AND($D60,$D$24&gt;0,$F$24&gt;$B60+1E-9,$E$24&lt;$C60-1E-9)," → "&amp;$B$24,"")</f>
        <v/>
      </c>
      <c r="I60" s="24">
        <f>IF(AND($D60,$D$25&gt;0,$F$25&gt;$B60+1E-9,$E$25&lt;$C60-1E-9)," → "&amp;$B$25,"")</f>
        <v/>
      </c>
      <c r="J60" s="24">
        <f>IF(AND($D60,$D$26&gt;0,$F$26&gt;$B60+1E-9,$E$26&lt;$C60-1E-9)," → "&amp;$B$26,"")</f>
        <v/>
      </c>
      <c r="K60" s="24">
        <f>IF(AND($D60,$D$27&gt;0,$F$27&gt;$B60+1E-9,$E$27&lt;$C60-1E-9)," → "&amp;$B$27,"")</f>
        <v/>
      </c>
      <c r="L60" s="24">
        <f>IF(AND($D60,$D$28&gt;0,$F$28&gt;$B60+1E-9,$E$28&lt;$C60-1E-9)," → "&amp;$B$28,"")</f>
        <v/>
      </c>
      <c r="M60" s="24">
        <f>IF(AND($D60,$D$29&gt;0,$F$29&gt;$B60+1E-9,$E$29&lt;$C60-1E-9)," → "&amp;$B$29,"")</f>
        <v/>
      </c>
      <c r="N60" s="24">
        <f>IF(AND($D60,$D$30&gt;0,$F$30&gt;$B60+1E-9,$E$30&lt;$C60-1E-9)," → "&amp;$B$30,"")</f>
        <v/>
      </c>
      <c r="O60" s="24">
        <f>IF(AND($D60,$D$31&gt;0,$F$31&gt;$B60+1E-9,$E$31&lt;$C60-1E-9)," → "&amp;$B$31,"")</f>
        <v/>
      </c>
      <c r="P60" s="24" t="str">
        <f>IF(AND($D60,$D$32&gt;0,$F$32&gt;$B60+1E-9,$E$32&lt;$C60-1E-9)," → "&amp;$B$32,"")</f>
        <v> → Fix gaps</v>
      </c>
      <c r="Q60" s="24">
        <f>IF(AND($D60,$D$33&gt;0,$F$33&gt;$B60+1E-9,$E$33&lt;$C60-1E-9)," → "&amp;$B$33,"")</f>
        <v/>
      </c>
      <c r="R60" s="24">
        <f>IF(AND($D60,$D$34&gt;0,$F$34&gt;$B60+1E-9,$E$34&lt;$C60-1E-9)," → "&amp;$B$34,"")</f>
        <v/>
      </c>
      <c r="S60" s="24">
        <f>IF(AND($D60,$D$35&gt;0,$F$35&gt;$B60+1E-9,$E$35&lt;$C60-1E-9)," → "&amp;$B$35,"")</f>
        <v/>
      </c>
      <c r="T60" s="24">
        <f>IF(AND($D60,$D$36&gt;0,$F$36&gt;$B60+1E-9,$E$36&lt;$C60-1E-9)," → "&amp;$B$36,"")</f>
        <v/>
      </c>
      <c r="U60" s="24" t="str">
        <f>IF($D60,MID(E60&amp;F60&amp;G60&amp;H60&amp;I60&amp;J60&amp;K60&amp;L60&amp;M60&amp;N60&amp;O60&amp;P60&amp;Q60&amp;R60&amp;S60&amp;T60,4,200),"")</f>
        <v>Fix gaps</v>
      </c>
      <c r="V60" s="23">
        <f>MAX(0,MIN($F$24,C60)-MAX($E$24,B60))+MAX(0,MIN($F$31,C60)-MAX($E$31,B60))</f>
        <v>0.0</v>
      </c>
      <c r="W60" s="23">
        <f>MAX(0,MIN($E$24,C60)-MAX(0,B60))+MAX(0,MIN($E$31,C60)-MAX($F$24,B60))</f>
        <v>0.0</v>
      </c>
      <c r="X60" s="23">
        <f>IF($D60,$C$16*(1-V60),"")</f>
        <v>12.5</v>
      </c>
      <c r="Y60" s="23">
        <f>IF($D60,$C$16*$C$12*W60,"")</f>
        <v>0.0</v>
      </c>
      <c r="Z60" s="24" t="str">
        <f>IF($D60,IF(B60+0.5&lt;$E$32,IF(OR(AND(B60+0.5&gt;=$E$24,B60+0.5&lt;$F$24),AND(B60+0.5&gt;=$E$31,B60+0.5&lt;$F$31)),"Spare","Learn"),IF(B60+0.5&lt;$E$33,"Fix gaps",IF(B60+0.5&lt;$E$36,"Mock exam","Final week"))),"")</f>
        <v>Fix gaps</v>
      </c>
      <c r="AA60" s="62">
        <f>IF($D60,IF(OR(ABS(B60-$E$33)&lt;1E-6,ABS(B60-$E$34)&lt;1E-6,ABS(B60-$E$35)&lt;1E-6),AB60+MOD(6-WEEKDAY(AB60,2),7),""),"")</f>
        <v/>
      </c>
      <c r="AB60" s="62">
        <f>IF($D60,$C$4+7*B60,"")</f>
        <v>46475.0</v>
      </c>
      <c r="AC60" s="62">
        <f>IF($D60,$C$4+7*C60-1,"")</f>
        <v>46481.0</v>
      </c>
    </row>
    <row r="61" spans="1:29">
      <c r="A61" s="19">
        <v>22</v>
      </c>
      <c r="B61" s="19">
        <f>A61-1</f>
        <v>21.0</v>
      </c>
      <c r="C61" s="19">
        <f>A61</f>
        <v>22.0</v>
      </c>
      <c r="D61" s="24" t="b">
        <f>AND($C$15,A61&lt;=$C$9)</f>
        <v>1</v>
      </c>
      <c r="E61" s="24">
        <f>IF(AND($D61,$D$21&gt;0,$F$21&gt;$B61+1E-9,$E$21&lt;$C61-1E-9)," → "&amp;$B$21,"")</f>
        <v/>
      </c>
      <c r="F61" s="24">
        <f>IF(AND($D61,$D$22&gt;0,$F$22&gt;$B61+1E-9,$E$22&lt;$C61-1E-9)," → "&amp;$B$22,"")</f>
        <v/>
      </c>
      <c r="G61" s="24">
        <f>IF(AND($D61,$D$23&gt;0,$F$23&gt;$B61+1E-9,$E$23&lt;$C61-1E-9)," → "&amp;$B$23,"")</f>
        <v/>
      </c>
      <c r="H61" s="24">
        <f>IF(AND($D61,$D$24&gt;0,$F$24&gt;$B61+1E-9,$E$24&lt;$C61-1E-9)," → "&amp;$B$24,"")</f>
        <v/>
      </c>
      <c r="I61" s="24">
        <f>IF(AND($D61,$D$25&gt;0,$F$25&gt;$B61+1E-9,$E$25&lt;$C61-1E-9)," → "&amp;$B$25,"")</f>
        <v/>
      </c>
      <c r="J61" s="24">
        <f>IF(AND($D61,$D$26&gt;0,$F$26&gt;$B61+1E-9,$E$26&lt;$C61-1E-9)," → "&amp;$B$26,"")</f>
        <v/>
      </c>
      <c r="K61" s="24">
        <f>IF(AND($D61,$D$27&gt;0,$F$27&gt;$B61+1E-9,$E$27&lt;$C61-1E-9)," → "&amp;$B$27,"")</f>
        <v/>
      </c>
      <c r="L61" s="24">
        <f>IF(AND($D61,$D$28&gt;0,$F$28&gt;$B61+1E-9,$E$28&lt;$C61-1E-9)," → "&amp;$B$28,"")</f>
        <v/>
      </c>
      <c r="M61" s="24">
        <f>IF(AND($D61,$D$29&gt;0,$F$29&gt;$B61+1E-9,$E$29&lt;$C61-1E-9)," → "&amp;$B$29,"")</f>
        <v/>
      </c>
      <c r="N61" s="24">
        <f>IF(AND($D61,$D$30&gt;0,$F$30&gt;$B61+1E-9,$E$30&lt;$C61-1E-9)," → "&amp;$B$30,"")</f>
        <v/>
      </c>
      <c r="O61" s="24">
        <f>IF(AND($D61,$D$31&gt;0,$F$31&gt;$B61+1E-9,$E$31&lt;$C61-1E-9)," → "&amp;$B$31,"")</f>
        <v/>
      </c>
      <c r="P61" s="24" t="str">
        <f>IF(AND($D61,$D$32&gt;0,$F$32&gt;$B61+1E-9,$E$32&lt;$C61-1E-9)," → "&amp;$B$32,"")</f>
        <v> → Fix gaps</v>
      </c>
      <c r="Q61" s="24">
        <f>IF(AND($D61,$D$33&gt;0,$F$33&gt;$B61+1E-9,$E$33&lt;$C61-1E-9)," → "&amp;$B$33,"")</f>
        <v/>
      </c>
      <c r="R61" s="24">
        <f>IF(AND($D61,$D$34&gt;0,$F$34&gt;$B61+1E-9,$E$34&lt;$C61-1E-9)," → "&amp;$B$34,"")</f>
        <v/>
      </c>
      <c r="S61" s="24">
        <f>IF(AND($D61,$D$35&gt;0,$F$35&gt;$B61+1E-9,$E$35&lt;$C61-1E-9)," → "&amp;$B$35,"")</f>
        <v/>
      </c>
      <c r="T61" s="24">
        <f>IF(AND($D61,$D$36&gt;0,$F$36&gt;$B61+1E-9,$E$36&lt;$C61-1E-9)," → "&amp;$B$36,"")</f>
        <v/>
      </c>
      <c r="U61" s="24" t="str">
        <f>IF($D61,MID(E61&amp;F61&amp;G61&amp;H61&amp;I61&amp;J61&amp;K61&amp;L61&amp;M61&amp;N61&amp;O61&amp;P61&amp;Q61&amp;R61&amp;S61&amp;T61,4,200),"")</f>
        <v>Fix gaps</v>
      </c>
      <c r="V61" s="23">
        <f>MAX(0,MIN($F$24,C61)-MAX($E$24,B61))+MAX(0,MIN($F$31,C61)-MAX($E$31,B61))</f>
        <v>0.0</v>
      </c>
      <c r="W61" s="23">
        <f>MAX(0,MIN($E$24,C61)-MAX(0,B61))+MAX(0,MIN($E$31,C61)-MAX($F$24,B61))</f>
        <v>0.0</v>
      </c>
      <c r="X61" s="23">
        <f>IF($D61,$C$16*(1-V61),"")</f>
        <v>12.5</v>
      </c>
      <c r="Y61" s="23">
        <f>IF($D61,$C$16*$C$12*W61,"")</f>
        <v>0.0</v>
      </c>
      <c r="Z61" s="24" t="str">
        <f>IF($D61,IF(B61+0.5&lt;$E$32,IF(OR(AND(B61+0.5&gt;=$E$24,B61+0.5&lt;$F$24),AND(B61+0.5&gt;=$E$31,B61+0.5&lt;$F$31)),"Spare","Learn"),IF(B61+0.5&lt;$E$33,"Fix gaps",IF(B61+0.5&lt;$E$36,"Mock exam","Final week"))),"")</f>
        <v>Fix gaps</v>
      </c>
      <c r="AA61" s="62">
        <f>IF($D61,IF(OR(ABS(B61-$E$33)&lt;1E-6,ABS(B61-$E$34)&lt;1E-6,ABS(B61-$E$35)&lt;1E-6),AB61+MOD(6-WEEKDAY(AB61,2),7),""),"")</f>
        <v/>
      </c>
      <c r="AB61" s="62">
        <f>IF($D61,$C$4+7*B61,"")</f>
        <v>46482.0</v>
      </c>
      <c r="AC61" s="62">
        <f>IF($D61,$C$4+7*C61-1,"")</f>
        <v>46488.0</v>
      </c>
    </row>
    <row r="62" spans="1:29">
      <c r="A62" s="19">
        <v>23</v>
      </c>
      <c r="B62" s="19">
        <f>A62-1</f>
        <v>22.0</v>
      </c>
      <c r="C62" s="19">
        <f>A62</f>
        <v>23.0</v>
      </c>
      <c r="D62" s="24" t="b">
        <f>AND($C$15,A62&lt;=$C$9)</f>
        <v>1</v>
      </c>
      <c r="E62" s="24">
        <f>IF(AND($D62,$D$21&gt;0,$F$21&gt;$B62+1E-9,$E$21&lt;$C62-1E-9)," → "&amp;$B$21,"")</f>
        <v/>
      </c>
      <c r="F62" s="24">
        <f>IF(AND($D62,$D$22&gt;0,$F$22&gt;$B62+1E-9,$E$22&lt;$C62-1E-9)," → "&amp;$B$22,"")</f>
        <v/>
      </c>
      <c r="G62" s="24">
        <f>IF(AND($D62,$D$23&gt;0,$F$23&gt;$B62+1E-9,$E$23&lt;$C62-1E-9)," → "&amp;$B$23,"")</f>
        <v/>
      </c>
      <c r="H62" s="24">
        <f>IF(AND($D62,$D$24&gt;0,$F$24&gt;$B62+1E-9,$E$24&lt;$C62-1E-9)," → "&amp;$B$24,"")</f>
        <v/>
      </c>
      <c r="I62" s="24">
        <f>IF(AND($D62,$D$25&gt;0,$F$25&gt;$B62+1E-9,$E$25&lt;$C62-1E-9)," → "&amp;$B$25,"")</f>
        <v/>
      </c>
      <c r="J62" s="24">
        <f>IF(AND($D62,$D$26&gt;0,$F$26&gt;$B62+1E-9,$E$26&lt;$C62-1E-9)," → "&amp;$B$26,"")</f>
        <v/>
      </c>
      <c r="K62" s="24">
        <f>IF(AND($D62,$D$27&gt;0,$F$27&gt;$B62+1E-9,$E$27&lt;$C62-1E-9)," → "&amp;$B$27,"")</f>
        <v/>
      </c>
      <c r="L62" s="24">
        <f>IF(AND($D62,$D$28&gt;0,$F$28&gt;$B62+1E-9,$E$28&lt;$C62-1E-9)," → "&amp;$B$28,"")</f>
        <v/>
      </c>
      <c r="M62" s="24">
        <f>IF(AND($D62,$D$29&gt;0,$F$29&gt;$B62+1E-9,$E$29&lt;$C62-1E-9)," → "&amp;$B$29,"")</f>
        <v/>
      </c>
      <c r="N62" s="24">
        <f>IF(AND($D62,$D$30&gt;0,$F$30&gt;$B62+1E-9,$E$30&lt;$C62-1E-9)," → "&amp;$B$30,"")</f>
        <v/>
      </c>
      <c r="O62" s="24">
        <f>IF(AND($D62,$D$31&gt;0,$F$31&gt;$B62+1E-9,$E$31&lt;$C62-1E-9)," → "&amp;$B$31,"")</f>
        <v/>
      </c>
      <c r="P62" s="24">
        <f>IF(AND($D62,$D$32&gt;0,$F$32&gt;$B62+1E-9,$E$32&lt;$C62-1E-9)," → "&amp;$B$32,"")</f>
        <v/>
      </c>
      <c r="Q62" s="24" t="str">
        <f>IF(AND($D62,$D$33&gt;0,$F$33&gt;$B62+1E-9,$E$33&lt;$C62-1E-9)," → "&amp;$B$33,"")</f>
        <v> → Mock exam 1</v>
      </c>
      <c r="R62" s="24">
        <f>IF(AND($D62,$D$34&gt;0,$F$34&gt;$B62+1E-9,$E$34&lt;$C62-1E-9)," → "&amp;$B$34,"")</f>
        <v/>
      </c>
      <c r="S62" s="24">
        <f>IF(AND($D62,$D$35&gt;0,$F$35&gt;$B62+1E-9,$E$35&lt;$C62-1E-9)," → "&amp;$B$35,"")</f>
        <v/>
      </c>
      <c r="T62" s="24">
        <f>IF(AND($D62,$D$36&gt;0,$F$36&gt;$B62+1E-9,$E$36&lt;$C62-1E-9)," → "&amp;$B$36,"")</f>
        <v/>
      </c>
      <c r="U62" s="24" t="str">
        <f>IF($D62,MID(E62&amp;F62&amp;G62&amp;H62&amp;I62&amp;J62&amp;K62&amp;L62&amp;M62&amp;N62&amp;O62&amp;P62&amp;Q62&amp;R62&amp;S62&amp;T62,4,200),"")</f>
        <v>Mock exam 1</v>
      </c>
      <c r="V62" s="23">
        <f>MAX(0,MIN($F$24,C62)-MAX($E$24,B62))+MAX(0,MIN($F$31,C62)-MAX($E$31,B62))</f>
        <v>0.0</v>
      </c>
      <c r="W62" s="23">
        <f>MAX(0,MIN($E$24,C62)-MAX(0,B62))+MAX(0,MIN($E$31,C62)-MAX($F$24,B62))</f>
        <v>0.0</v>
      </c>
      <c r="X62" s="23">
        <f>IF($D62,$C$16*(1-V62),"")</f>
        <v>12.5</v>
      </c>
      <c r="Y62" s="23">
        <f>IF($D62,$C$16*$C$12*W62,"")</f>
        <v>0.0</v>
      </c>
      <c r="Z62" s="24" t="str">
        <f>IF($D62,IF(B62+0.5&lt;$E$32,IF(OR(AND(B62+0.5&gt;=$E$24,B62+0.5&lt;$F$24),AND(B62+0.5&gt;=$E$31,B62+0.5&lt;$F$31)),"Spare","Learn"),IF(B62+0.5&lt;$E$33,"Fix gaps",IF(B62+0.5&lt;$E$36,"Mock exam","Final week"))),"")</f>
        <v>Mock exam</v>
      </c>
      <c r="AA62" s="62">
        <f>IF($D62,IF(OR(ABS(B62-$E$33)&lt;1E-6,ABS(B62-$E$34)&lt;1E-6,ABS(B62-$E$35)&lt;1E-6),AB62+MOD(6-WEEKDAY(AB62,2),7),""),"")</f>
        <v>46494.0</v>
      </c>
      <c r="AB62" s="62">
        <f>IF($D62,$C$4+7*B62,"")</f>
        <v>46489.0</v>
      </c>
      <c r="AC62" s="62">
        <f>IF($D62,$C$4+7*C62-1,"")</f>
        <v>46495.0</v>
      </c>
    </row>
    <row r="63" spans="1:29">
      <c r="A63" s="19">
        <v>24</v>
      </c>
      <c r="B63" s="19">
        <f>A63-1</f>
        <v>23.0</v>
      </c>
      <c r="C63" s="19">
        <f>A63</f>
        <v>24.0</v>
      </c>
      <c r="D63" s="24" t="b">
        <f>AND($C$15,A63&lt;=$C$9)</f>
        <v>1</v>
      </c>
      <c r="E63" s="24">
        <f>IF(AND($D63,$D$21&gt;0,$F$21&gt;$B63+1E-9,$E$21&lt;$C63-1E-9)," → "&amp;$B$21,"")</f>
        <v/>
      </c>
      <c r="F63" s="24">
        <f>IF(AND($D63,$D$22&gt;0,$F$22&gt;$B63+1E-9,$E$22&lt;$C63-1E-9)," → "&amp;$B$22,"")</f>
        <v/>
      </c>
      <c r="G63" s="24">
        <f>IF(AND($D63,$D$23&gt;0,$F$23&gt;$B63+1E-9,$E$23&lt;$C63-1E-9)," → "&amp;$B$23,"")</f>
        <v/>
      </c>
      <c r="H63" s="24">
        <f>IF(AND($D63,$D$24&gt;0,$F$24&gt;$B63+1E-9,$E$24&lt;$C63-1E-9)," → "&amp;$B$24,"")</f>
        <v/>
      </c>
      <c r="I63" s="24">
        <f>IF(AND($D63,$D$25&gt;0,$F$25&gt;$B63+1E-9,$E$25&lt;$C63-1E-9)," → "&amp;$B$25,"")</f>
        <v/>
      </c>
      <c r="J63" s="24">
        <f>IF(AND($D63,$D$26&gt;0,$F$26&gt;$B63+1E-9,$E$26&lt;$C63-1E-9)," → "&amp;$B$26,"")</f>
        <v/>
      </c>
      <c r="K63" s="24">
        <f>IF(AND($D63,$D$27&gt;0,$F$27&gt;$B63+1E-9,$E$27&lt;$C63-1E-9)," → "&amp;$B$27,"")</f>
        <v/>
      </c>
      <c r="L63" s="24">
        <f>IF(AND($D63,$D$28&gt;0,$F$28&gt;$B63+1E-9,$E$28&lt;$C63-1E-9)," → "&amp;$B$28,"")</f>
        <v/>
      </c>
      <c r="M63" s="24">
        <f>IF(AND($D63,$D$29&gt;0,$F$29&gt;$B63+1E-9,$E$29&lt;$C63-1E-9)," → "&amp;$B$29,"")</f>
        <v/>
      </c>
      <c r="N63" s="24">
        <f>IF(AND($D63,$D$30&gt;0,$F$30&gt;$B63+1E-9,$E$30&lt;$C63-1E-9)," → "&amp;$B$30,"")</f>
        <v/>
      </c>
      <c r="O63" s="24">
        <f>IF(AND($D63,$D$31&gt;0,$F$31&gt;$B63+1E-9,$E$31&lt;$C63-1E-9)," → "&amp;$B$31,"")</f>
        <v/>
      </c>
      <c r="P63" s="24">
        <f>IF(AND($D63,$D$32&gt;0,$F$32&gt;$B63+1E-9,$E$32&lt;$C63-1E-9)," → "&amp;$B$32,"")</f>
        <v/>
      </c>
      <c r="Q63" s="24">
        <f>IF(AND($D63,$D$33&gt;0,$F$33&gt;$B63+1E-9,$E$33&lt;$C63-1E-9)," → "&amp;$B$33,"")</f>
        <v/>
      </c>
      <c r="R63" s="24" t="str">
        <f>IF(AND($D63,$D$34&gt;0,$F$34&gt;$B63+1E-9,$E$34&lt;$C63-1E-9)," → "&amp;$B$34,"")</f>
        <v> → Mock exam 2</v>
      </c>
      <c r="S63" s="24">
        <f>IF(AND($D63,$D$35&gt;0,$F$35&gt;$B63+1E-9,$E$35&lt;$C63-1E-9)," → "&amp;$B$35,"")</f>
        <v/>
      </c>
      <c r="T63" s="24">
        <f>IF(AND($D63,$D$36&gt;0,$F$36&gt;$B63+1E-9,$E$36&lt;$C63-1E-9)," → "&amp;$B$36,"")</f>
        <v/>
      </c>
      <c r="U63" s="24" t="str">
        <f>IF($D63,MID(E63&amp;F63&amp;G63&amp;H63&amp;I63&amp;J63&amp;K63&amp;L63&amp;M63&amp;N63&amp;O63&amp;P63&amp;Q63&amp;R63&amp;S63&amp;T63,4,200),"")</f>
        <v>Mock exam 2</v>
      </c>
      <c r="V63" s="23">
        <f>MAX(0,MIN($F$24,C63)-MAX($E$24,B63))+MAX(0,MIN($F$31,C63)-MAX($E$31,B63))</f>
        <v>0.0</v>
      </c>
      <c r="W63" s="23">
        <f>MAX(0,MIN($E$24,C63)-MAX(0,B63))+MAX(0,MIN($E$31,C63)-MAX($F$24,B63))</f>
        <v>0.0</v>
      </c>
      <c r="X63" s="23">
        <f>IF($D63,$C$16*(1-V63),"")</f>
        <v>12.5</v>
      </c>
      <c r="Y63" s="23">
        <f>IF($D63,$C$16*$C$12*W63,"")</f>
        <v>0.0</v>
      </c>
      <c r="Z63" s="24" t="str">
        <f>IF($D63,IF(B63+0.5&lt;$E$32,IF(OR(AND(B63+0.5&gt;=$E$24,B63+0.5&lt;$F$24),AND(B63+0.5&gt;=$E$31,B63+0.5&lt;$F$31)),"Spare","Learn"),IF(B63+0.5&lt;$E$33,"Fix gaps",IF(B63+0.5&lt;$E$36,"Mock exam","Final week"))),"")</f>
        <v>Mock exam</v>
      </c>
      <c r="AA63" s="62">
        <f>IF($D63,IF(OR(ABS(B63-$E$33)&lt;1E-6,ABS(B63-$E$34)&lt;1E-6,ABS(B63-$E$35)&lt;1E-6),AB63+MOD(6-WEEKDAY(AB63,2),7),""),"")</f>
        <v>46501.0</v>
      </c>
      <c r="AB63" s="62">
        <f>IF($D63,$C$4+7*B63,"")</f>
        <v>46496.0</v>
      </c>
      <c r="AC63" s="62">
        <f>IF($D63,$C$4+7*C63-1,"")</f>
        <v>46502.0</v>
      </c>
    </row>
    <row r="64" spans="1:29">
      <c r="A64" s="19">
        <v>25</v>
      </c>
      <c r="B64" s="19">
        <f>A64-1</f>
        <v>24.0</v>
      </c>
      <c r="C64" s="19">
        <f>A64</f>
        <v>25.0</v>
      </c>
      <c r="D64" s="24" t="b">
        <f>AND($C$15,A64&lt;=$C$9)</f>
        <v>1</v>
      </c>
      <c r="E64" s="24">
        <f>IF(AND($D64,$D$21&gt;0,$F$21&gt;$B64+1E-9,$E$21&lt;$C64-1E-9)," → "&amp;$B$21,"")</f>
        <v/>
      </c>
      <c r="F64" s="24">
        <f>IF(AND($D64,$D$22&gt;0,$F$22&gt;$B64+1E-9,$E$22&lt;$C64-1E-9)," → "&amp;$B$22,"")</f>
        <v/>
      </c>
      <c r="G64" s="24">
        <f>IF(AND($D64,$D$23&gt;0,$F$23&gt;$B64+1E-9,$E$23&lt;$C64-1E-9)," → "&amp;$B$23,"")</f>
        <v/>
      </c>
      <c r="H64" s="24">
        <f>IF(AND($D64,$D$24&gt;0,$F$24&gt;$B64+1E-9,$E$24&lt;$C64-1E-9)," → "&amp;$B$24,"")</f>
        <v/>
      </c>
      <c r="I64" s="24">
        <f>IF(AND($D64,$D$25&gt;0,$F$25&gt;$B64+1E-9,$E$25&lt;$C64-1E-9)," → "&amp;$B$25,"")</f>
        <v/>
      </c>
      <c r="J64" s="24">
        <f>IF(AND($D64,$D$26&gt;0,$F$26&gt;$B64+1E-9,$E$26&lt;$C64-1E-9)," → "&amp;$B$26,"")</f>
        <v/>
      </c>
      <c r="K64" s="24">
        <f>IF(AND($D64,$D$27&gt;0,$F$27&gt;$B64+1E-9,$E$27&lt;$C64-1E-9)," → "&amp;$B$27,"")</f>
        <v/>
      </c>
      <c r="L64" s="24">
        <f>IF(AND($D64,$D$28&gt;0,$F$28&gt;$B64+1E-9,$E$28&lt;$C64-1E-9)," → "&amp;$B$28,"")</f>
        <v/>
      </c>
      <c r="M64" s="24">
        <f>IF(AND($D64,$D$29&gt;0,$F$29&gt;$B64+1E-9,$E$29&lt;$C64-1E-9)," → "&amp;$B$29,"")</f>
        <v/>
      </c>
      <c r="N64" s="24">
        <f>IF(AND($D64,$D$30&gt;0,$F$30&gt;$B64+1E-9,$E$30&lt;$C64-1E-9)," → "&amp;$B$30,"")</f>
        <v/>
      </c>
      <c r="O64" s="24">
        <f>IF(AND($D64,$D$31&gt;0,$F$31&gt;$B64+1E-9,$E$31&lt;$C64-1E-9)," → "&amp;$B$31,"")</f>
        <v/>
      </c>
      <c r="P64" s="24">
        <f>IF(AND($D64,$D$32&gt;0,$F$32&gt;$B64+1E-9,$E$32&lt;$C64-1E-9)," → "&amp;$B$32,"")</f>
        <v/>
      </c>
      <c r="Q64" s="24">
        <f>IF(AND($D64,$D$33&gt;0,$F$33&gt;$B64+1E-9,$E$33&lt;$C64-1E-9)," → "&amp;$B$33,"")</f>
        <v/>
      </c>
      <c r="R64" s="24">
        <f>IF(AND($D64,$D$34&gt;0,$F$34&gt;$B64+1E-9,$E$34&lt;$C64-1E-9)," → "&amp;$B$34,"")</f>
        <v/>
      </c>
      <c r="S64" s="24" t="str">
        <f>IF(AND($D64,$D$35&gt;0,$F$35&gt;$B64+1E-9,$E$35&lt;$C64-1E-9)," → "&amp;$B$35,"")</f>
        <v> → Mock exam 3</v>
      </c>
      <c r="T64" s="24">
        <f>IF(AND($D64,$D$36&gt;0,$F$36&gt;$B64+1E-9,$E$36&lt;$C64-1E-9)," → "&amp;$B$36,"")</f>
        <v/>
      </c>
      <c r="U64" s="24" t="str">
        <f>IF($D64,MID(E64&amp;F64&amp;G64&amp;H64&amp;I64&amp;J64&amp;K64&amp;L64&amp;M64&amp;N64&amp;O64&amp;P64&amp;Q64&amp;R64&amp;S64&amp;T64,4,200),"")</f>
        <v>Mock exam 3</v>
      </c>
      <c r="V64" s="23">
        <f>MAX(0,MIN($F$24,C64)-MAX($E$24,B64))+MAX(0,MIN($F$31,C64)-MAX($E$31,B64))</f>
        <v>0.0</v>
      </c>
      <c r="W64" s="23">
        <f>MAX(0,MIN($E$24,C64)-MAX(0,B64))+MAX(0,MIN($E$31,C64)-MAX($F$24,B64))</f>
        <v>0.0</v>
      </c>
      <c r="X64" s="23">
        <f>IF($D64,$C$16*(1-V64),"")</f>
        <v>12.5</v>
      </c>
      <c r="Y64" s="23">
        <f>IF($D64,$C$16*$C$12*W64,"")</f>
        <v>0.0</v>
      </c>
      <c r="Z64" s="24" t="str">
        <f>IF($D64,IF(B64+0.5&lt;$E$32,IF(OR(AND(B64+0.5&gt;=$E$24,B64+0.5&lt;$F$24),AND(B64+0.5&gt;=$E$31,B64+0.5&lt;$F$31)),"Spare","Learn"),IF(B64+0.5&lt;$E$33,"Fix gaps",IF(B64+0.5&lt;$E$36,"Mock exam","Final week"))),"")</f>
        <v>Mock exam</v>
      </c>
      <c r="AA64" s="62">
        <f>IF($D64,IF(OR(ABS(B64-$E$33)&lt;1E-6,ABS(B64-$E$34)&lt;1E-6,ABS(B64-$E$35)&lt;1E-6),AB64+MOD(6-WEEKDAY(AB64,2),7),""),"")</f>
        <v>46508.0</v>
      </c>
      <c r="AB64" s="62">
        <f>IF($D64,$C$4+7*B64,"")</f>
        <v>46503.0</v>
      </c>
      <c r="AC64" s="62">
        <f>IF($D64,$C$4+7*C64-1,"")</f>
        <v>46509.0</v>
      </c>
    </row>
    <row r="65" spans="1:29">
      <c r="A65" s="19">
        <v>26</v>
      </c>
      <c r="B65" s="19">
        <f>A65-1</f>
        <v>25.0</v>
      </c>
      <c r="C65" s="19">
        <f>A65</f>
        <v>26.0</v>
      </c>
      <c r="D65" s="24" t="b">
        <f>AND($C$15,A65&lt;=$C$9)</f>
        <v>1</v>
      </c>
      <c r="E65" s="24">
        <f>IF(AND($D65,$D$21&gt;0,$F$21&gt;$B65+1E-9,$E$21&lt;$C65-1E-9)," → "&amp;$B$21,"")</f>
        <v/>
      </c>
      <c r="F65" s="24">
        <f>IF(AND($D65,$D$22&gt;0,$F$22&gt;$B65+1E-9,$E$22&lt;$C65-1E-9)," → "&amp;$B$22,"")</f>
        <v/>
      </c>
      <c r="G65" s="24">
        <f>IF(AND($D65,$D$23&gt;0,$F$23&gt;$B65+1E-9,$E$23&lt;$C65-1E-9)," → "&amp;$B$23,"")</f>
        <v/>
      </c>
      <c r="H65" s="24">
        <f>IF(AND($D65,$D$24&gt;0,$F$24&gt;$B65+1E-9,$E$24&lt;$C65-1E-9)," → "&amp;$B$24,"")</f>
        <v/>
      </c>
      <c r="I65" s="24">
        <f>IF(AND($D65,$D$25&gt;0,$F$25&gt;$B65+1E-9,$E$25&lt;$C65-1E-9)," → "&amp;$B$25,"")</f>
        <v/>
      </c>
      <c r="J65" s="24">
        <f>IF(AND($D65,$D$26&gt;0,$F$26&gt;$B65+1E-9,$E$26&lt;$C65-1E-9)," → "&amp;$B$26,"")</f>
        <v/>
      </c>
      <c r="K65" s="24">
        <f>IF(AND($D65,$D$27&gt;0,$F$27&gt;$B65+1E-9,$E$27&lt;$C65-1E-9)," → "&amp;$B$27,"")</f>
        <v/>
      </c>
      <c r="L65" s="24">
        <f>IF(AND($D65,$D$28&gt;0,$F$28&gt;$B65+1E-9,$E$28&lt;$C65-1E-9)," → "&amp;$B$28,"")</f>
        <v/>
      </c>
      <c r="M65" s="24">
        <f>IF(AND($D65,$D$29&gt;0,$F$29&gt;$B65+1E-9,$E$29&lt;$C65-1E-9)," → "&amp;$B$29,"")</f>
        <v/>
      </c>
      <c r="N65" s="24">
        <f>IF(AND($D65,$D$30&gt;0,$F$30&gt;$B65+1E-9,$E$30&lt;$C65-1E-9)," → "&amp;$B$30,"")</f>
        <v/>
      </c>
      <c r="O65" s="24">
        <f>IF(AND($D65,$D$31&gt;0,$F$31&gt;$B65+1E-9,$E$31&lt;$C65-1E-9)," → "&amp;$B$31,"")</f>
        <v/>
      </c>
      <c r="P65" s="24">
        <f>IF(AND($D65,$D$32&gt;0,$F$32&gt;$B65+1E-9,$E$32&lt;$C65-1E-9)," → "&amp;$B$32,"")</f>
        <v/>
      </c>
      <c r="Q65" s="24">
        <f>IF(AND($D65,$D$33&gt;0,$F$33&gt;$B65+1E-9,$E$33&lt;$C65-1E-9)," → "&amp;$B$33,"")</f>
        <v/>
      </c>
      <c r="R65" s="24">
        <f>IF(AND($D65,$D$34&gt;0,$F$34&gt;$B65+1E-9,$E$34&lt;$C65-1E-9)," → "&amp;$B$34,"")</f>
        <v/>
      </c>
      <c r="S65" s="24">
        <f>IF(AND($D65,$D$35&gt;0,$F$35&gt;$B65+1E-9,$E$35&lt;$C65-1E-9)," → "&amp;$B$35,"")</f>
        <v/>
      </c>
      <c r="T65" s="24" t="str">
        <f>IF(AND($D65,$D$36&gt;0,$F$36&gt;$B65+1E-9,$E$36&lt;$C65-1E-9)," → "&amp;$B$36,"")</f>
        <v> → Final week</v>
      </c>
      <c r="U65" s="24" t="str">
        <f>IF($D65,MID(E65&amp;F65&amp;G65&amp;H65&amp;I65&amp;J65&amp;K65&amp;L65&amp;M65&amp;N65&amp;O65&amp;P65&amp;Q65&amp;R65&amp;S65&amp;T65,4,200),"")</f>
        <v>Final week</v>
      </c>
      <c r="V65" s="23">
        <f>MAX(0,MIN($F$24,C65)-MAX($E$24,B65))+MAX(0,MIN($F$31,C65)-MAX($E$31,B65))</f>
        <v>0.0</v>
      </c>
      <c r="W65" s="23">
        <f>MAX(0,MIN($E$24,C65)-MAX(0,B65))+MAX(0,MIN($E$31,C65)-MAX($F$24,B65))</f>
        <v>0.0</v>
      </c>
      <c r="X65" s="23">
        <f>IF($D65,$C$16*(1-V65),"")</f>
        <v>12.5</v>
      </c>
      <c r="Y65" s="23">
        <f>IF($D65,$C$16*$C$12*W65,"")</f>
        <v>0.0</v>
      </c>
      <c r="Z65" s="24" t="str">
        <f>IF($D65,IF(B65+0.5&lt;$E$32,IF(OR(AND(B65+0.5&gt;=$E$24,B65+0.5&lt;$F$24),AND(B65+0.5&gt;=$E$31,B65+0.5&lt;$F$31)),"Spare","Learn"),IF(B65+0.5&lt;$E$33,"Fix gaps",IF(B65+0.5&lt;$E$36,"Mock exam","Final week"))),"")</f>
        <v>Final week</v>
      </c>
      <c r="AA65" s="62">
        <f>IF($D65,IF(OR(ABS(B65-$E$33)&lt;1E-6,ABS(B65-$E$34)&lt;1E-6,ABS(B65-$E$35)&lt;1E-6),AB65+MOD(6-WEEKDAY(AB65,2),7),""),"")</f>
        <v/>
      </c>
      <c r="AB65" s="62">
        <f>IF($D65,$C$4+7*B65,"")</f>
        <v>46510.0</v>
      </c>
      <c r="AC65" s="62">
        <f>IF($D65,$C$4+7*C65-1,"")</f>
        <v>46516.0</v>
      </c>
    </row>
    <row r="66" spans="1:29">
      <c r="A66" s="19">
        <v>27</v>
      </c>
      <c r="B66" s="19">
        <f>A66-1</f>
        <v>26.0</v>
      </c>
      <c r="C66" s="19">
        <f>A66</f>
        <v>27.0</v>
      </c>
      <c r="D66" s="24" t="b">
        <f>AND($C$15,A66&lt;=$C$9)</f>
        <v>0</v>
      </c>
      <c r="E66" s="24">
        <f>IF(AND($D66,$D$21&gt;0,$F$21&gt;$B66+1E-9,$E$21&lt;$C66-1E-9)," → "&amp;$B$21,"")</f>
        <v/>
      </c>
      <c r="F66" s="24">
        <f>IF(AND($D66,$D$22&gt;0,$F$22&gt;$B66+1E-9,$E$22&lt;$C66-1E-9)," → "&amp;$B$22,"")</f>
        <v/>
      </c>
      <c r="G66" s="24">
        <f>IF(AND($D66,$D$23&gt;0,$F$23&gt;$B66+1E-9,$E$23&lt;$C66-1E-9)," → "&amp;$B$23,"")</f>
        <v/>
      </c>
      <c r="H66" s="24">
        <f>IF(AND($D66,$D$24&gt;0,$F$24&gt;$B66+1E-9,$E$24&lt;$C66-1E-9)," → "&amp;$B$24,"")</f>
        <v/>
      </c>
      <c r="I66" s="24">
        <f>IF(AND($D66,$D$25&gt;0,$F$25&gt;$B66+1E-9,$E$25&lt;$C66-1E-9)," → "&amp;$B$25,"")</f>
        <v/>
      </c>
      <c r="J66" s="24">
        <f>IF(AND($D66,$D$26&gt;0,$F$26&gt;$B66+1E-9,$E$26&lt;$C66-1E-9)," → "&amp;$B$26,"")</f>
        <v/>
      </c>
      <c r="K66" s="24">
        <f>IF(AND($D66,$D$27&gt;0,$F$27&gt;$B66+1E-9,$E$27&lt;$C66-1E-9)," → "&amp;$B$27,"")</f>
        <v/>
      </c>
      <c r="L66" s="24">
        <f>IF(AND($D66,$D$28&gt;0,$F$28&gt;$B66+1E-9,$E$28&lt;$C66-1E-9)," → "&amp;$B$28,"")</f>
        <v/>
      </c>
      <c r="M66" s="24">
        <f>IF(AND($D66,$D$29&gt;0,$F$29&gt;$B66+1E-9,$E$29&lt;$C66-1E-9)," → "&amp;$B$29,"")</f>
        <v/>
      </c>
      <c r="N66" s="24">
        <f>IF(AND($D66,$D$30&gt;0,$F$30&gt;$B66+1E-9,$E$30&lt;$C66-1E-9)," → "&amp;$B$30,"")</f>
        <v/>
      </c>
      <c r="O66" s="24">
        <f>IF(AND($D66,$D$31&gt;0,$F$31&gt;$B66+1E-9,$E$31&lt;$C66-1E-9)," → "&amp;$B$31,"")</f>
        <v/>
      </c>
      <c r="P66" s="24">
        <f>IF(AND($D66,$D$32&gt;0,$F$32&gt;$B66+1E-9,$E$32&lt;$C66-1E-9)," → "&amp;$B$32,"")</f>
        <v/>
      </c>
      <c r="Q66" s="24">
        <f>IF(AND($D66,$D$33&gt;0,$F$33&gt;$B66+1E-9,$E$33&lt;$C66-1E-9)," → "&amp;$B$33,"")</f>
        <v/>
      </c>
      <c r="R66" s="24">
        <f>IF(AND($D66,$D$34&gt;0,$F$34&gt;$B66+1E-9,$E$34&lt;$C66-1E-9)," → "&amp;$B$34,"")</f>
        <v/>
      </c>
      <c r="S66" s="24">
        <f>IF(AND($D66,$D$35&gt;0,$F$35&gt;$B66+1E-9,$E$35&lt;$C66-1E-9)," → "&amp;$B$35,"")</f>
        <v/>
      </c>
      <c r="T66" s="24">
        <f>IF(AND($D66,$D$36&gt;0,$F$36&gt;$B66+1E-9,$E$36&lt;$C66-1E-9)," → "&amp;$B$36,"")</f>
        <v/>
      </c>
      <c r="U66" s="24">
        <f>IF($D66,MID(E66&amp;F66&amp;G66&amp;H66&amp;I66&amp;J66&amp;K66&amp;L66&amp;M66&amp;N66&amp;O66&amp;P66&amp;Q66&amp;R66&amp;S66&amp;T66,4,200),"")</f>
        <v/>
      </c>
      <c r="V66" s="23">
        <f>MAX(0,MIN($F$24,C66)-MAX($E$24,B66))+MAX(0,MIN($F$31,C66)-MAX($E$31,B66))</f>
        <v>0.0</v>
      </c>
      <c r="W66" s="23">
        <f>MAX(0,MIN($E$24,C66)-MAX(0,B66))+MAX(0,MIN($E$31,C66)-MAX($F$24,B66))</f>
        <v>0.0</v>
      </c>
      <c r="X66" s="23">
        <f>IF($D66,$C$16*(1-V66),"")</f>
        <v/>
      </c>
      <c r="Y66" s="23">
        <f>IF($D66,$C$16*$C$12*W66,"")</f>
        <v/>
      </c>
      <c r="Z66" s="24">
        <f>IF($D66,IF(B66+0.5&lt;$E$32,IF(OR(AND(B66+0.5&gt;=$E$24,B66+0.5&lt;$F$24),AND(B66+0.5&gt;=$E$31,B66+0.5&lt;$F$31)),"Spare","Learn"),IF(B66+0.5&lt;$E$33,"Fix gaps",IF(B66+0.5&lt;$E$36,"Mock exam","Final week"))),"")</f>
        <v/>
      </c>
      <c r="AA66" s="62">
        <f>IF($D66,IF(OR(ABS(B66-$E$33)&lt;1E-6,ABS(B66-$E$34)&lt;1E-6,ABS(B66-$E$35)&lt;1E-6),AB66+MOD(6-WEEKDAY(AB66,2),7),""),"")</f>
        <v/>
      </c>
      <c r="AB66" s="62">
        <f>IF($D66,$C$4+7*B66,"")</f>
        <v/>
      </c>
      <c r="AC66" s="62">
        <f>IF($D66,$C$4+7*C66-1,"")</f>
        <v/>
      </c>
    </row>
    <row r="67" spans="1:29">
      <c r="A67" s="19">
        <v>28</v>
      </c>
      <c r="B67" s="19">
        <f>A67-1</f>
        <v>27.0</v>
      </c>
      <c r="C67" s="19">
        <f>A67</f>
        <v>28.0</v>
      </c>
      <c r="D67" s="24" t="b">
        <f>AND($C$15,A67&lt;=$C$9)</f>
        <v>0</v>
      </c>
      <c r="E67" s="24">
        <f>IF(AND($D67,$D$21&gt;0,$F$21&gt;$B67+1E-9,$E$21&lt;$C67-1E-9)," → "&amp;$B$21,"")</f>
        <v/>
      </c>
      <c r="F67" s="24">
        <f>IF(AND($D67,$D$22&gt;0,$F$22&gt;$B67+1E-9,$E$22&lt;$C67-1E-9)," → "&amp;$B$22,"")</f>
        <v/>
      </c>
      <c r="G67" s="24">
        <f>IF(AND($D67,$D$23&gt;0,$F$23&gt;$B67+1E-9,$E$23&lt;$C67-1E-9)," → "&amp;$B$23,"")</f>
        <v/>
      </c>
      <c r="H67" s="24">
        <f>IF(AND($D67,$D$24&gt;0,$F$24&gt;$B67+1E-9,$E$24&lt;$C67-1E-9)," → "&amp;$B$24,"")</f>
        <v/>
      </c>
      <c r="I67" s="24">
        <f>IF(AND($D67,$D$25&gt;0,$F$25&gt;$B67+1E-9,$E$25&lt;$C67-1E-9)," → "&amp;$B$25,"")</f>
        <v/>
      </c>
      <c r="J67" s="24">
        <f>IF(AND($D67,$D$26&gt;0,$F$26&gt;$B67+1E-9,$E$26&lt;$C67-1E-9)," → "&amp;$B$26,"")</f>
        <v/>
      </c>
      <c r="K67" s="24">
        <f>IF(AND($D67,$D$27&gt;0,$F$27&gt;$B67+1E-9,$E$27&lt;$C67-1E-9)," → "&amp;$B$27,"")</f>
        <v/>
      </c>
      <c r="L67" s="24">
        <f>IF(AND($D67,$D$28&gt;0,$F$28&gt;$B67+1E-9,$E$28&lt;$C67-1E-9)," → "&amp;$B$28,"")</f>
        <v/>
      </c>
      <c r="M67" s="24">
        <f>IF(AND($D67,$D$29&gt;0,$F$29&gt;$B67+1E-9,$E$29&lt;$C67-1E-9)," → "&amp;$B$29,"")</f>
        <v/>
      </c>
      <c r="N67" s="24">
        <f>IF(AND($D67,$D$30&gt;0,$F$30&gt;$B67+1E-9,$E$30&lt;$C67-1E-9)," → "&amp;$B$30,"")</f>
        <v/>
      </c>
      <c r="O67" s="24">
        <f>IF(AND($D67,$D$31&gt;0,$F$31&gt;$B67+1E-9,$E$31&lt;$C67-1E-9)," → "&amp;$B$31,"")</f>
        <v/>
      </c>
      <c r="P67" s="24">
        <f>IF(AND($D67,$D$32&gt;0,$F$32&gt;$B67+1E-9,$E$32&lt;$C67-1E-9)," → "&amp;$B$32,"")</f>
        <v/>
      </c>
      <c r="Q67" s="24">
        <f>IF(AND($D67,$D$33&gt;0,$F$33&gt;$B67+1E-9,$E$33&lt;$C67-1E-9)," → "&amp;$B$33,"")</f>
        <v/>
      </c>
      <c r="R67" s="24">
        <f>IF(AND($D67,$D$34&gt;0,$F$34&gt;$B67+1E-9,$E$34&lt;$C67-1E-9)," → "&amp;$B$34,"")</f>
        <v/>
      </c>
      <c r="S67" s="24">
        <f>IF(AND($D67,$D$35&gt;0,$F$35&gt;$B67+1E-9,$E$35&lt;$C67-1E-9)," → "&amp;$B$35,"")</f>
        <v/>
      </c>
      <c r="T67" s="24">
        <f>IF(AND($D67,$D$36&gt;0,$F$36&gt;$B67+1E-9,$E$36&lt;$C67-1E-9)," → "&amp;$B$36,"")</f>
        <v/>
      </c>
      <c r="U67" s="24">
        <f>IF($D67,MID(E67&amp;F67&amp;G67&amp;H67&amp;I67&amp;J67&amp;K67&amp;L67&amp;M67&amp;N67&amp;O67&amp;P67&amp;Q67&amp;R67&amp;S67&amp;T67,4,200),"")</f>
        <v/>
      </c>
      <c r="V67" s="23">
        <f>MAX(0,MIN($F$24,C67)-MAX($E$24,B67))+MAX(0,MIN($F$31,C67)-MAX($E$31,B67))</f>
        <v>0.0</v>
      </c>
      <c r="W67" s="23">
        <f>MAX(0,MIN($E$24,C67)-MAX(0,B67))+MAX(0,MIN($E$31,C67)-MAX($F$24,B67))</f>
        <v>0.0</v>
      </c>
      <c r="X67" s="23">
        <f>IF($D67,$C$16*(1-V67),"")</f>
        <v/>
      </c>
      <c r="Y67" s="23">
        <f>IF($D67,$C$16*$C$12*W67,"")</f>
        <v/>
      </c>
      <c r="Z67" s="24">
        <f>IF($D67,IF(B67+0.5&lt;$E$32,IF(OR(AND(B67+0.5&gt;=$E$24,B67+0.5&lt;$F$24),AND(B67+0.5&gt;=$E$31,B67+0.5&lt;$F$31)),"Spare","Learn"),IF(B67+0.5&lt;$E$33,"Fix gaps",IF(B67+0.5&lt;$E$36,"Mock exam","Final week"))),"")</f>
        <v/>
      </c>
      <c r="AA67" s="62">
        <f>IF($D67,IF(OR(ABS(B67-$E$33)&lt;1E-6,ABS(B67-$E$34)&lt;1E-6,ABS(B67-$E$35)&lt;1E-6),AB67+MOD(6-WEEKDAY(AB67,2),7),""),"")</f>
        <v/>
      </c>
      <c r="AB67" s="62">
        <f>IF($D67,$C$4+7*B67,"")</f>
        <v/>
      </c>
      <c r="AC67" s="62">
        <f>IF($D67,$C$4+7*C67-1,"")</f>
        <v/>
      </c>
    </row>
    <row r="68" spans="1:29">
      <c r="A68" s="19">
        <v>29</v>
      </c>
      <c r="B68" s="19">
        <f>A68-1</f>
        <v>28.0</v>
      </c>
      <c r="C68" s="19">
        <f>A68</f>
        <v>29.0</v>
      </c>
      <c r="D68" s="24" t="b">
        <f>AND($C$15,A68&lt;=$C$9)</f>
        <v>0</v>
      </c>
      <c r="E68" s="24">
        <f>IF(AND($D68,$D$21&gt;0,$F$21&gt;$B68+1E-9,$E$21&lt;$C68-1E-9)," → "&amp;$B$21,"")</f>
        <v/>
      </c>
      <c r="F68" s="24">
        <f>IF(AND($D68,$D$22&gt;0,$F$22&gt;$B68+1E-9,$E$22&lt;$C68-1E-9)," → "&amp;$B$22,"")</f>
        <v/>
      </c>
      <c r="G68" s="24">
        <f>IF(AND($D68,$D$23&gt;0,$F$23&gt;$B68+1E-9,$E$23&lt;$C68-1E-9)," → "&amp;$B$23,"")</f>
        <v/>
      </c>
      <c r="H68" s="24">
        <f>IF(AND($D68,$D$24&gt;0,$F$24&gt;$B68+1E-9,$E$24&lt;$C68-1E-9)," → "&amp;$B$24,"")</f>
        <v/>
      </c>
      <c r="I68" s="24">
        <f>IF(AND($D68,$D$25&gt;0,$F$25&gt;$B68+1E-9,$E$25&lt;$C68-1E-9)," → "&amp;$B$25,"")</f>
        <v/>
      </c>
      <c r="J68" s="24">
        <f>IF(AND($D68,$D$26&gt;0,$F$26&gt;$B68+1E-9,$E$26&lt;$C68-1E-9)," → "&amp;$B$26,"")</f>
        <v/>
      </c>
      <c r="K68" s="24">
        <f>IF(AND($D68,$D$27&gt;0,$F$27&gt;$B68+1E-9,$E$27&lt;$C68-1E-9)," → "&amp;$B$27,"")</f>
        <v/>
      </c>
      <c r="L68" s="24">
        <f>IF(AND($D68,$D$28&gt;0,$F$28&gt;$B68+1E-9,$E$28&lt;$C68-1E-9)," → "&amp;$B$28,"")</f>
        <v/>
      </c>
      <c r="M68" s="24">
        <f>IF(AND($D68,$D$29&gt;0,$F$29&gt;$B68+1E-9,$E$29&lt;$C68-1E-9)," → "&amp;$B$29,"")</f>
        <v/>
      </c>
      <c r="N68" s="24">
        <f>IF(AND($D68,$D$30&gt;0,$F$30&gt;$B68+1E-9,$E$30&lt;$C68-1E-9)," → "&amp;$B$30,"")</f>
        <v/>
      </c>
      <c r="O68" s="24">
        <f>IF(AND($D68,$D$31&gt;0,$F$31&gt;$B68+1E-9,$E$31&lt;$C68-1E-9)," → "&amp;$B$31,"")</f>
        <v/>
      </c>
      <c r="P68" s="24">
        <f>IF(AND($D68,$D$32&gt;0,$F$32&gt;$B68+1E-9,$E$32&lt;$C68-1E-9)," → "&amp;$B$32,"")</f>
        <v/>
      </c>
      <c r="Q68" s="24">
        <f>IF(AND($D68,$D$33&gt;0,$F$33&gt;$B68+1E-9,$E$33&lt;$C68-1E-9)," → "&amp;$B$33,"")</f>
        <v/>
      </c>
      <c r="R68" s="24">
        <f>IF(AND($D68,$D$34&gt;0,$F$34&gt;$B68+1E-9,$E$34&lt;$C68-1E-9)," → "&amp;$B$34,"")</f>
        <v/>
      </c>
      <c r="S68" s="24">
        <f>IF(AND($D68,$D$35&gt;0,$F$35&gt;$B68+1E-9,$E$35&lt;$C68-1E-9)," → "&amp;$B$35,"")</f>
        <v/>
      </c>
      <c r="T68" s="24">
        <f>IF(AND($D68,$D$36&gt;0,$F$36&gt;$B68+1E-9,$E$36&lt;$C68-1E-9)," → "&amp;$B$36,"")</f>
        <v/>
      </c>
      <c r="U68" s="24">
        <f>IF($D68,MID(E68&amp;F68&amp;G68&amp;H68&amp;I68&amp;J68&amp;K68&amp;L68&amp;M68&amp;N68&amp;O68&amp;P68&amp;Q68&amp;R68&amp;S68&amp;T68,4,200),"")</f>
        <v/>
      </c>
      <c r="V68" s="23">
        <f>MAX(0,MIN($F$24,C68)-MAX($E$24,B68))+MAX(0,MIN($F$31,C68)-MAX($E$31,B68))</f>
        <v>0.0</v>
      </c>
      <c r="W68" s="23">
        <f>MAX(0,MIN($E$24,C68)-MAX(0,B68))+MAX(0,MIN($E$31,C68)-MAX($F$24,B68))</f>
        <v>0.0</v>
      </c>
      <c r="X68" s="23">
        <f>IF($D68,$C$16*(1-V68),"")</f>
        <v/>
      </c>
      <c r="Y68" s="23">
        <f>IF($D68,$C$16*$C$12*W68,"")</f>
        <v/>
      </c>
      <c r="Z68" s="24">
        <f>IF($D68,IF(B68+0.5&lt;$E$32,IF(OR(AND(B68+0.5&gt;=$E$24,B68+0.5&lt;$F$24),AND(B68+0.5&gt;=$E$31,B68+0.5&lt;$F$31)),"Spare","Learn"),IF(B68+0.5&lt;$E$33,"Fix gaps",IF(B68+0.5&lt;$E$36,"Mock exam","Final week"))),"")</f>
        <v/>
      </c>
      <c r="AA68" s="62">
        <f>IF($D68,IF(OR(ABS(B68-$E$33)&lt;1E-6,ABS(B68-$E$34)&lt;1E-6,ABS(B68-$E$35)&lt;1E-6),AB68+MOD(6-WEEKDAY(AB68,2),7),""),"")</f>
        <v/>
      </c>
      <c r="AB68" s="62">
        <f>IF($D68,$C$4+7*B68,"")</f>
        <v/>
      </c>
      <c r="AC68" s="62">
        <f>IF($D68,$C$4+7*C68-1,"")</f>
        <v/>
      </c>
    </row>
    <row r="69" spans="1:29">
      <c r="A69" s="19">
        <v>30</v>
      </c>
      <c r="B69" s="19">
        <f>A69-1</f>
        <v>29.0</v>
      </c>
      <c r="C69" s="19">
        <f>A69</f>
        <v>30.0</v>
      </c>
      <c r="D69" s="24" t="b">
        <f>AND($C$15,A69&lt;=$C$9)</f>
        <v>0</v>
      </c>
      <c r="E69" s="24">
        <f>IF(AND($D69,$D$21&gt;0,$F$21&gt;$B69+1E-9,$E$21&lt;$C69-1E-9)," → "&amp;$B$21,"")</f>
        <v/>
      </c>
      <c r="F69" s="24">
        <f>IF(AND($D69,$D$22&gt;0,$F$22&gt;$B69+1E-9,$E$22&lt;$C69-1E-9)," → "&amp;$B$22,"")</f>
        <v/>
      </c>
      <c r="G69" s="24">
        <f>IF(AND($D69,$D$23&gt;0,$F$23&gt;$B69+1E-9,$E$23&lt;$C69-1E-9)," → "&amp;$B$23,"")</f>
        <v/>
      </c>
      <c r="H69" s="24">
        <f>IF(AND($D69,$D$24&gt;0,$F$24&gt;$B69+1E-9,$E$24&lt;$C69-1E-9)," → "&amp;$B$24,"")</f>
        <v/>
      </c>
      <c r="I69" s="24">
        <f>IF(AND($D69,$D$25&gt;0,$F$25&gt;$B69+1E-9,$E$25&lt;$C69-1E-9)," → "&amp;$B$25,"")</f>
        <v/>
      </c>
      <c r="J69" s="24">
        <f>IF(AND($D69,$D$26&gt;0,$F$26&gt;$B69+1E-9,$E$26&lt;$C69-1E-9)," → "&amp;$B$26,"")</f>
        <v/>
      </c>
      <c r="K69" s="24">
        <f>IF(AND($D69,$D$27&gt;0,$F$27&gt;$B69+1E-9,$E$27&lt;$C69-1E-9)," → "&amp;$B$27,"")</f>
        <v/>
      </c>
      <c r="L69" s="24">
        <f>IF(AND($D69,$D$28&gt;0,$F$28&gt;$B69+1E-9,$E$28&lt;$C69-1E-9)," → "&amp;$B$28,"")</f>
        <v/>
      </c>
      <c r="M69" s="24">
        <f>IF(AND($D69,$D$29&gt;0,$F$29&gt;$B69+1E-9,$E$29&lt;$C69-1E-9)," → "&amp;$B$29,"")</f>
        <v/>
      </c>
      <c r="N69" s="24">
        <f>IF(AND($D69,$D$30&gt;0,$F$30&gt;$B69+1E-9,$E$30&lt;$C69-1E-9)," → "&amp;$B$30,"")</f>
        <v/>
      </c>
      <c r="O69" s="24">
        <f>IF(AND($D69,$D$31&gt;0,$F$31&gt;$B69+1E-9,$E$31&lt;$C69-1E-9)," → "&amp;$B$31,"")</f>
        <v/>
      </c>
      <c r="P69" s="24">
        <f>IF(AND($D69,$D$32&gt;0,$F$32&gt;$B69+1E-9,$E$32&lt;$C69-1E-9)," → "&amp;$B$32,"")</f>
        <v/>
      </c>
      <c r="Q69" s="24">
        <f>IF(AND($D69,$D$33&gt;0,$F$33&gt;$B69+1E-9,$E$33&lt;$C69-1E-9)," → "&amp;$B$33,"")</f>
        <v/>
      </c>
      <c r="R69" s="24">
        <f>IF(AND($D69,$D$34&gt;0,$F$34&gt;$B69+1E-9,$E$34&lt;$C69-1E-9)," → "&amp;$B$34,"")</f>
        <v/>
      </c>
      <c r="S69" s="24">
        <f>IF(AND($D69,$D$35&gt;0,$F$35&gt;$B69+1E-9,$E$35&lt;$C69-1E-9)," → "&amp;$B$35,"")</f>
        <v/>
      </c>
      <c r="T69" s="24">
        <f>IF(AND($D69,$D$36&gt;0,$F$36&gt;$B69+1E-9,$E$36&lt;$C69-1E-9)," → "&amp;$B$36,"")</f>
        <v/>
      </c>
      <c r="U69" s="24">
        <f>IF($D69,MID(E69&amp;F69&amp;G69&amp;H69&amp;I69&amp;J69&amp;K69&amp;L69&amp;M69&amp;N69&amp;O69&amp;P69&amp;Q69&amp;R69&amp;S69&amp;T69,4,200),"")</f>
        <v/>
      </c>
      <c r="V69" s="23">
        <f>MAX(0,MIN($F$24,C69)-MAX($E$24,B69))+MAX(0,MIN($F$31,C69)-MAX($E$31,B69))</f>
        <v>0.0</v>
      </c>
      <c r="W69" s="23">
        <f>MAX(0,MIN($E$24,C69)-MAX(0,B69))+MAX(0,MIN($E$31,C69)-MAX($F$24,B69))</f>
        <v>0.0</v>
      </c>
      <c r="X69" s="23">
        <f>IF($D69,$C$16*(1-V69),"")</f>
        <v/>
      </c>
      <c r="Y69" s="23">
        <f>IF($D69,$C$16*$C$12*W69,"")</f>
        <v/>
      </c>
      <c r="Z69" s="24">
        <f>IF($D69,IF(B69+0.5&lt;$E$32,IF(OR(AND(B69+0.5&gt;=$E$24,B69+0.5&lt;$F$24),AND(B69+0.5&gt;=$E$31,B69+0.5&lt;$F$31)),"Spare","Learn"),IF(B69+0.5&lt;$E$33,"Fix gaps",IF(B69+0.5&lt;$E$36,"Mock exam","Final week"))),"")</f>
        <v/>
      </c>
      <c r="AA69" s="62">
        <f>IF($D69,IF(OR(ABS(B69-$E$33)&lt;1E-6,ABS(B69-$E$34)&lt;1E-6,ABS(B69-$E$35)&lt;1E-6),AB69+MOD(6-WEEKDAY(AB69,2),7),""),"")</f>
        <v/>
      </c>
      <c r="AB69" s="62">
        <f>IF($D69,$C$4+7*B69,"")</f>
        <v/>
      </c>
      <c r="AC69" s="62">
        <f>IF($D69,$C$4+7*C69-1,"")</f>
        <v/>
      </c>
    </row>
    <row r="70" spans="1:29">
      <c r="A70" s="19">
        <v>31</v>
      </c>
      <c r="B70" s="19">
        <f>A70-1</f>
        <v>30.0</v>
      </c>
      <c r="C70" s="19">
        <f>A70</f>
        <v>31.0</v>
      </c>
      <c r="D70" s="24" t="b">
        <f>AND($C$15,A70&lt;=$C$9)</f>
        <v>0</v>
      </c>
      <c r="E70" s="24">
        <f>IF(AND($D70,$D$21&gt;0,$F$21&gt;$B70+1E-9,$E$21&lt;$C70-1E-9)," → "&amp;$B$21,"")</f>
        <v/>
      </c>
      <c r="F70" s="24">
        <f>IF(AND($D70,$D$22&gt;0,$F$22&gt;$B70+1E-9,$E$22&lt;$C70-1E-9)," → "&amp;$B$22,"")</f>
        <v/>
      </c>
      <c r="G70" s="24">
        <f>IF(AND($D70,$D$23&gt;0,$F$23&gt;$B70+1E-9,$E$23&lt;$C70-1E-9)," → "&amp;$B$23,"")</f>
        <v/>
      </c>
      <c r="H70" s="24">
        <f>IF(AND($D70,$D$24&gt;0,$F$24&gt;$B70+1E-9,$E$24&lt;$C70-1E-9)," → "&amp;$B$24,"")</f>
        <v/>
      </c>
      <c r="I70" s="24">
        <f>IF(AND($D70,$D$25&gt;0,$F$25&gt;$B70+1E-9,$E$25&lt;$C70-1E-9)," → "&amp;$B$25,"")</f>
        <v/>
      </c>
      <c r="J70" s="24">
        <f>IF(AND($D70,$D$26&gt;0,$F$26&gt;$B70+1E-9,$E$26&lt;$C70-1E-9)," → "&amp;$B$26,"")</f>
        <v/>
      </c>
      <c r="K70" s="24">
        <f>IF(AND($D70,$D$27&gt;0,$F$27&gt;$B70+1E-9,$E$27&lt;$C70-1E-9)," → "&amp;$B$27,"")</f>
        <v/>
      </c>
      <c r="L70" s="24">
        <f>IF(AND($D70,$D$28&gt;0,$F$28&gt;$B70+1E-9,$E$28&lt;$C70-1E-9)," → "&amp;$B$28,"")</f>
        <v/>
      </c>
      <c r="M70" s="24">
        <f>IF(AND($D70,$D$29&gt;0,$F$29&gt;$B70+1E-9,$E$29&lt;$C70-1E-9)," → "&amp;$B$29,"")</f>
        <v/>
      </c>
      <c r="N70" s="24">
        <f>IF(AND($D70,$D$30&gt;0,$F$30&gt;$B70+1E-9,$E$30&lt;$C70-1E-9)," → "&amp;$B$30,"")</f>
        <v/>
      </c>
      <c r="O70" s="24">
        <f>IF(AND($D70,$D$31&gt;0,$F$31&gt;$B70+1E-9,$E$31&lt;$C70-1E-9)," → "&amp;$B$31,"")</f>
        <v/>
      </c>
      <c r="P70" s="24">
        <f>IF(AND($D70,$D$32&gt;0,$F$32&gt;$B70+1E-9,$E$32&lt;$C70-1E-9)," → "&amp;$B$32,"")</f>
        <v/>
      </c>
      <c r="Q70" s="24">
        <f>IF(AND($D70,$D$33&gt;0,$F$33&gt;$B70+1E-9,$E$33&lt;$C70-1E-9)," → "&amp;$B$33,"")</f>
        <v/>
      </c>
      <c r="R70" s="24">
        <f>IF(AND($D70,$D$34&gt;0,$F$34&gt;$B70+1E-9,$E$34&lt;$C70-1E-9)," → "&amp;$B$34,"")</f>
        <v/>
      </c>
      <c r="S70" s="24">
        <f>IF(AND($D70,$D$35&gt;0,$F$35&gt;$B70+1E-9,$E$35&lt;$C70-1E-9)," → "&amp;$B$35,"")</f>
        <v/>
      </c>
      <c r="T70" s="24">
        <f>IF(AND($D70,$D$36&gt;0,$F$36&gt;$B70+1E-9,$E$36&lt;$C70-1E-9)," → "&amp;$B$36,"")</f>
        <v/>
      </c>
      <c r="U70" s="24">
        <f>IF($D70,MID(E70&amp;F70&amp;G70&amp;H70&amp;I70&amp;J70&amp;K70&amp;L70&amp;M70&amp;N70&amp;O70&amp;P70&amp;Q70&amp;R70&amp;S70&amp;T70,4,200),"")</f>
        <v/>
      </c>
      <c r="V70" s="23">
        <f>MAX(0,MIN($F$24,C70)-MAX($E$24,B70))+MAX(0,MIN($F$31,C70)-MAX($E$31,B70))</f>
        <v>0.0</v>
      </c>
      <c r="W70" s="23">
        <f>MAX(0,MIN($E$24,C70)-MAX(0,B70))+MAX(0,MIN($E$31,C70)-MAX($F$24,B70))</f>
        <v>0.0</v>
      </c>
      <c r="X70" s="23">
        <f>IF($D70,$C$16*(1-V70),"")</f>
        <v/>
      </c>
      <c r="Y70" s="23">
        <f>IF($D70,$C$16*$C$12*W70,"")</f>
        <v/>
      </c>
      <c r="Z70" s="24">
        <f>IF($D70,IF(B70+0.5&lt;$E$32,IF(OR(AND(B70+0.5&gt;=$E$24,B70+0.5&lt;$F$24),AND(B70+0.5&gt;=$E$31,B70+0.5&lt;$F$31)),"Spare","Learn"),IF(B70+0.5&lt;$E$33,"Fix gaps",IF(B70+0.5&lt;$E$36,"Mock exam","Final week"))),"")</f>
        <v/>
      </c>
      <c r="AA70" s="62">
        <f>IF($D70,IF(OR(ABS(B70-$E$33)&lt;1E-6,ABS(B70-$E$34)&lt;1E-6,ABS(B70-$E$35)&lt;1E-6),AB70+MOD(6-WEEKDAY(AB70,2),7),""),"")</f>
        <v/>
      </c>
      <c r="AB70" s="62">
        <f>IF($D70,$C$4+7*B70,"")</f>
        <v/>
      </c>
      <c r="AC70" s="62">
        <f>IF($D70,$C$4+7*C70-1,"")</f>
        <v/>
      </c>
    </row>
    <row r="71" spans="1:29">
      <c r="A71" s="19">
        <v>32</v>
      </c>
      <c r="B71" s="19">
        <f>A71-1</f>
        <v>31.0</v>
      </c>
      <c r="C71" s="19">
        <f>A71</f>
        <v>32.0</v>
      </c>
      <c r="D71" s="24" t="b">
        <f>AND($C$15,A71&lt;=$C$9)</f>
        <v>0</v>
      </c>
      <c r="E71" s="24">
        <f>IF(AND($D71,$D$21&gt;0,$F$21&gt;$B71+1E-9,$E$21&lt;$C71-1E-9)," → "&amp;$B$21,"")</f>
        <v/>
      </c>
      <c r="F71" s="24">
        <f>IF(AND($D71,$D$22&gt;0,$F$22&gt;$B71+1E-9,$E$22&lt;$C71-1E-9)," → "&amp;$B$22,"")</f>
        <v/>
      </c>
      <c r="G71" s="24">
        <f>IF(AND($D71,$D$23&gt;0,$F$23&gt;$B71+1E-9,$E$23&lt;$C71-1E-9)," → "&amp;$B$23,"")</f>
        <v/>
      </c>
      <c r="H71" s="24">
        <f>IF(AND($D71,$D$24&gt;0,$F$24&gt;$B71+1E-9,$E$24&lt;$C71-1E-9)," → "&amp;$B$24,"")</f>
        <v/>
      </c>
      <c r="I71" s="24">
        <f>IF(AND($D71,$D$25&gt;0,$F$25&gt;$B71+1E-9,$E$25&lt;$C71-1E-9)," → "&amp;$B$25,"")</f>
        <v/>
      </c>
      <c r="J71" s="24">
        <f>IF(AND($D71,$D$26&gt;0,$F$26&gt;$B71+1E-9,$E$26&lt;$C71-1E-9)," → "&amp;$B$26,"")</f>
        <v/>
      </c>
      <c r="K71" s="24">
        <f>IF(AND($D71,$D$27&gt;0,$F$27&gt;$B71+1E-9,$E$27&lt;$C71-1E-9)," → "&amp;$B$27,"")</f>
        <v/>
      </c>
      <c r="L71" s="24">
        <f>IF(AND($D71,$D$28&gt;0,$F$28&gt;$B71+1E-9,$E$28&lt;$C71-1E-9)," → "&amp;$B$28,"")</f>
        <v/>
      </c>
      <c r="M71" s="24">
        <f>IF(AND($D71,$D$29&gt;0,$F$29&gt;$B71+1E-9,$E$29&lt;$C71-1E-9)," → "&amp;$B$29,"")</f>
        <v/>
      </c>
      <c r="N71" s="24">
        <f>IF(AND($D71,$D$30&gt;0,$F$30&gt;$B71+1E-9,$E$30&lt;$C71-1E-9)," → "&amp;$B$30,"")</f>
        <v/>
      </c>
      <c r="O71" s="24">
        <f>IF(AND($D71,$D$31&gt;0,$F$31&gt;$B71+1E-9,$E$31&lt;$C71-1E-9)," → "&amp;$B$31,"")</f>
        <v/>
      </c>
      <c r="P71" s="24">
        <f>IF(AND($D71,$D$32&gt;0,$F$32&gt;$B71+1E-9,$E$32&lt;$C71-1E-9)," → "&amp;$B$32,"")</f>
        <v/>
      </c>
      <c r="Q71" s="24">
        <f>IF(AND($D71,$D$33&gt;0,$F$33&gt;$B71+1E-9,$E$33&lt;$C71-1E-9)," → "&amp;$B$33,"")</f>
        <v/>
      </c>
      <c r="R71" s="24">
        <f>IF(AND($D71,$D$34&gt;0,$F$34&gt;$B71+1E-9,$E$34&lt;$C71-1E-9)," → "&amp;$B$34,"")</f>
        <v/>
      </c>
      <c r="S71" s="24">
        <f>IF(AND($D71,$D$35&gt;0,$F$35&gt;$B71+1E-9,$E$35&lt;$C71-1E-9)," → "&amp;$B$35,"")</f>
        <v/>
      </c>
      <c r="T71" s="24">
        <f>IF(AND($D71,$D$36&gt;0,$F$36&gt;$B71+1E-9,$E$36&lt;$C71-1E-9)," → "&amp;$B$36,"")</f>
        <v/>
      </c>
      <c r="U71" s="24">
        <f>IF($D71,MID(E71&amp;F71&amp;G71&amp;H71&amp;I71&amp;J71&amp;K71&amp;L71&amp;M71&amp;N71&amp;O71&amp;P71&amp;Q71&amp;R71&amp;S71&amp;T71,4,200),"")</f>
        <v/>
      </c>
      <c r="V71" s="23">
        <f>MAX(0,MIN($F$24,C71)-MAX($E$24,B71))+MAX(0,MIN($F$31,C71)-MAX($E$31,B71))</f>
        <v>0.0</v>
      </c>
      <c r="W71" s="23">
        <f>MAX(0,MIN($E$24,C71)-MAX(0,B71))+MAX(0,MIN($E$31,C71)-MAX($F$24,B71))</f>
        <v>0.0</v>
      </c>
      <c r="X71" s="23">
        <f>IF($D71,$C$16*(1-V71),"")</f>
        <v/>
      </c>
      <c r="Y71" s="23">
        <f>IF($D71,$C$16*$C$12*W71,"")</f>
        <v/>
      </c>
      <c r="Z71" s="24">
        <f>IF($D71,IF(B71+0.5&lt;$E$32,IF(OR(AND(B71+0.5&gt;=$E$24,B71+0.5&lt;$F$24),AND(B71+0.5&gt;=$E$31,B71+0.5&lt;$F$31)),"Spare","Learn"),IF(B71+0.5&lt;$E$33,"Fix gaps",IF(B71+0.5&lt;$E$36,"Mock exam","Final week"))),"")</f>
        <v/>
      </c>
      <c r="AA71" s="62">
        <f>IF($D71,IF(OR(ABS(B71-$E$33)&lt;1E-6,ABS(B71-$E$34)&lt;1E-6,ABS(B71-$E$35)&lt;1E-6),AB71+MOD(6-WEEKDAY(AB71,2),7),""),"")</f>
        <v/>
      </c>
      <c r="AB71" s="62">
        <f>IF($D71,$C$4+7*B71,"")</f>
        <v/>
      </c>
      <c r="AC71" s="62">
        <f>IF($D71,$C$4+7*C71-1,"")</f>
        <v/>
      </c>
    </row>
    <row r="72" spans="1:29">
      <c r="A72" s="19">
        <v>33</v>
      </c>
      <c r="B72" s="19">
        <f>A72-1</f>
        <v>32.0</v>
      </c>
      <c r="C72" s="19">
        <f>A72</f>
        <v>33.0</v>
      </c>
      <c r="D72" s="24" t="b">
        <f>AND($C$15,A72&lt;=$C$9)</f>
        <v>0</v>
      </c>
      <c r="E72" s="24">
        <f>IF(AND($D72,$D$21&gt;0,$F$21&gt;$B72+1E-9,$E$21&lt;$C72-1E-9)," → "&amp;$B$21,"")</f>
        <v/>
      </c>
      <c r="F72" s="24">
        <f>IF(AND($D72,$D$22&gt;0,$F$22&gt;$B72+1E-9,$E$22&lt;$C72-1E-9)," → "&amp;$B$22,"")</f>
        <v/>
      </c>
      <c r="G72" s="24">
        <f>IF(AND($D72,$D$23&gt;0,$F$23&gt;$B72+1E-9,$E$23&lt;$C72-1E-9)," → "&amp;$B$23,"")</f>
        <v/>
      </c>
      <c r="H72" s="24">
        <f>IF(AND($D72,$D$24&gt;0,$F$24&gt;$B72+1E-9,$E$24&lt;$C72-1E-9)," → "&amp;$B$24,"")</f>
        <v/>
      </c>
      <c r="I72" s="24">
        <f>IF(AND($D72,$D$25&gt;0,$F$25&gt;$B72+1E-9,$E$25&lt;$C72-1E-9)," → "&amp;$B$25,"")</f>
        <v/>
      </c>
      <c r="J72" s="24">
        <f>IF(AND($D72,$D$26&gt;0,$F$26&gt;$B72+1E-9,$E$26&lt;$C72-1E-9)," → "&amp;$B$26,"")</f>
        <v/>
      </c>
      <c r="K72" s="24">
        <f>IF(AND($D72,$D$27&gt;0,$F$27&gt;$B72+1E-9,$E$27&lt;$C72-1E-9)," → "&amp;$B$27,"")</f>
        <v/>
      </c>
      <c r="L72" s="24">
        <f>IF(AND($D72,$D$28&gt;0,$F$28&gt;$B72+1E-9,$E$28&lt;$C72-1E-9)," → "&amp;$B$28,"")</f>
        <v/>
      </c>
      <c r="M72" s="24">
        <f>IF(AND($D72,$D$29&gt;0,$F$29&gt;$B72+1E-9,$E$29&lt;$C72-1E-9)," → "&amp;$B$29,"")</f>
        <v/>
      </c>
      <c r="N72" s="24">
        <f>IF(AND($D72,$D$30&gt;0,$F$30&gt;$B72+1E-9,$E$30&lt;$C72-1E-9)," → "&amp;$B$30,"")</f>
        <v/>
      </c>
      <c r="O72" s="24">
        <f>IF(AND($D72,$D$31&gt;0,$F$31&gt;$B72+1E-9,$E$31&lt;$C72-1E-9)," → "&amp;$B$31,"")</f>
        <v/>
      </c>
      <c r="P72" s="24">
        <f>IF(AND($D72,$D$32&gt;0,$F$32&gt;$B72+1E-9,$E$32&lt;$C72-1E-9)," → "&amp;$B$32,"")</f>
        <v/>
      </c>
      <c r="Q72" s="24">
        <f>IF(AND($D72,$D$33&gt;0,$F$33&gt;$B72+1E-9,$E$33&lt;$C72-1E-9)," → "&amp;$B$33,"")</f>
        <v/>
      </c>
      <c r="R72" s="24">
        <f>IF(AND($D72,$D$34&gt;0,$F$34&gt;$B72+1E-9,$E$34&lt;$C72-1E-9)," → "&amp;$B$34,"")</f>
        <v/>
      </c>
      <c r="S72" s="24">
        <f>IF(AND($D72,$D$35&gt;0,$F$35&gt;$B72+1E-9,$E$35&lt;$C72-1E-9)," → "&amp;$B$35,"")</f>
        <v/>
      </c>
      <c r="T72" s="24">
        <f>IF(AND($D72,$D$36&gt;0,$F$36&gt;$B72+1E-9,$E$36&lt;$C72-1E-9)," → "&amp;$B$36,"")</f>
        <v/>
      </c>
      <c r="U72" s="24">
        <f>IF($D72,MID(E72&amp;F72&amp;G72&amp;H72&amp;I72&amp;J72&amp;K72&amp;L72&amp;M72&amp;N72&amp;O72&amp;P72&amp;Q72&amp;R72&amp;S72&amp;T72,4,200),"")</f>
        <v/>
      </c>
      <c r="V72" s="23">
        <f>MAX(0,MIN($F$24,C72)-MAX($E$24,B72))+MAX(0,MIN($F$31,C72)-MAX($E$31,B72))</f>
        <v>0.0</v>
      </c>
      <c r="W72" s="23">
        <f>MAX(0,MIN($E$24,C72)-MAX(0,B72))+MAX(0,MIN($E$31,C72)-MAX($F$24,B72))</f>
        <v>0.0</v>
      </c>
      <c r="X72" s="23">
        <f>IF($D72,$C$16*(1-V72),"")</f>
        <v/>
      </c>
      <c r="Y72" s="23">
        <f>IF($D72,$C$16*$C$12*W72,"")</f>
        <v/>
      </c>
      <c r="Z72" s="24">
        <f>IF($D72,IF(B72+0.5&lt;$E$32,IF(OR(AND(B72+0.5&gt;=$E$24,B72+0.5&lt;$F$24),AND(B72+0.5&gt;=$E$31,B72+0.5&lt;$F$31)),"Spare","Learn"),IF(B72+0.5&lt;$E$33,"Fix gaps",IF(B72+0.5&lt;$E$36,"Mock exam","Final week"))),"")</f>
        <v/>
      </c>
      <c r="AA72" s="62">
        <f>IF($D72,IF(OR(ABS(B72-$E$33)&lt;1E-6,ABS(B72-$E$34)&lt;1E-6,ABS(B72-$E$35)&lt;1E-6),AB72+MOD(6-WEEKDAY(AB72,2),7),""),"")</f>
        <v/>
      </c>
      <c r="AB72" s="62">
        <f>IF($D72,$C$4+7*B72,"")</f>
        <v/>
      </c>
      <c r="AC72" s="62">
        <f>IF($D72,$C$4+7*C72-1,"")</f>
        <v/>
      </c>
    </row>
    <row r="73" spans="1:29">
      <c r="A73" s="19">
        <v>34</v>
      </c>
      <c r="B73" s="19">
        <f>A73-1</f>
        <v>33.0</v>
      </c>
      <c r="C73" s="19">
        <f>A73</f>
        <v>34.0</v>
      </c>
      <c r="D73" s="24" t="b">
        <f>AND($C$15,A73&lt;=$C$9)</f>
        <v>0</v>
      </c>
      <c r="E73" s="24">
        <f>IF(AND($D73,$D$21&gt;0,$F$21&gt;$B73+1E-9,$E$21&lt;$C73-1E-9)," → "&amp;$B$21,"")</f>
        <v/>
      </c>
      <c r="F73" s="24">
        <f>IF(AND($D73,$D$22&gt;0,$F$22&gt;$B73+1E-9,$E$22&lt;$C73-1E-9)," → "&amp;$B$22,"")</f>
        <v/>
      </c>
      <c r="G73" s="24">
        <f>IF(AND($D73,$D$23&gt;0,$F$23&gt;$B73+1E-9,$E$23&lt;$C73-1E-9)," → "&amp;$B$23,"")</f>
        <v/>
      </c>
      <c r="H73" s="24">
        <f>IF(AND($D73,$D$24&gt;0,$F$24&gt;$B73+1E-9,$E$24&lt;$C73-1E-9)," → "&amp;$B$24,"")</f>
        <v/>
      </c>
      <c r="I73" s="24">
        <f>IF(AND($D73,$D$25&gt;0,$F$25&gt;$B73+1E-9,$E$25&lt;$C73-1E-9)," → "&amp;$B$25,"")</f>
        <v/>
      </c>
      <c r="J73" s="24">
        <f>IF(AND($D73,$D$26&gt;0,$F$26&gt;$B73+1E-9,$E$26&lt;$C73-1E-9)," → "&amp;$B$26,"")</f>
        <v/>
      </c>
      <c r="K73" s="24">
        <f>IF(AND($D73,$D$27&gt;0,$F$27&gt;$B73+1E-9,$E$27&lt;$C73-1E-9)," → "&amp;$B$27,"")</f>
        <v/>
      </c>
      <c r="L73" s="24">
        <f>IF(AND($D73,$D$28&gt;0,$F$28&gt;$B73+1E-9,$E$28&lt;$C73-1E-9)," → "&amp;$B$28,"")</f>
        <v/>
      </c>
      <c r="M73" s="24">
        <f>IF(AND($D73,$D$29&gt;0,$F$29&gt;$B73+1E-9,$E$29&lt;$C73-1E-9)," → "&amp;$B$29,"")</f>
        <v/>
      </c>
      <c r="N73" s="24">
        <f>IF(AND($D73,$D$30&gt;0,$F$30&gt;$B73+1E-9,$E$30&lt;$C73-1E-9)," → "&amp;$B$30,"")</f>
        <v/>
      </c>
      <c r="O73" s="24">
        <f>IF(AND($D73,$D$31&gt;0,$F$31&gt;$B73+1E-9,$E$31&lt;$C73-1E-9)," → "&amp;$B$31,"")</f>
        <v/>
      </c>
      <c r="P73" s="24">
        <f>IF(AND($D73,$D$32&gt;0,$F$32&gt;$B73+1E-9,$E$32&lt;$C73-1E-9)," → "&amp;$B$32,"")</f>
        <v/>
      </c>
      <c r="Q73" s="24">
        <f>IF(AND($D73,$D$33&gt;0,$F$33&gt;$B73+1E-9,$E$33&lt;$C73-1E-9)," → "&amp;$B$33,"")</f>
        <v/>
      </c>
      <c r="R73" s="24">
        <f>IF(AND($D73,$D$34&gt;0,$F$34&gt;$B73+1E-9,$E$34&lt;$C73-1E-9)," → "&amp;$B$34,"")</f>
        <v/>
      </c>
      <c r="S73" s="24">
        <f>IF(AND($D73,$D$35&gt;0,$F$35&gt;$B73+1E-9,$E$35&lt;$C73-1E-9)," → "&amp;$B$35,"")</f>
        <v/>
      </c>
      <c r="T73" s="24">
        <f>IF(AND($D73,$D$36&gt;0,$F$36&gt;$B73+1E-9,$E$36&lt;$C73-1E-9)," → "&amp;$B$36,"")</f>
        <v/>
      </c>
      <c r="U73" s="24">
        <f>IF($D73,MID(E73&amp;F73&amp;G73&amp;H73&amp;I73&amp;J73&amp;K73&amp;L73&amp;M73&amp;N73&amp;O73&amp;P73&amp;Q73&amp;R73&amp;S73&amp;T73,4,200),"")</f>
        <v/>
      </c>
      <c r="V73" s="23">
        <f>MAX(0,MIN($F$24,C73)-MAX($E$24,B73))+MAX(0,MIN($F$31,C73)-MAX($E$31,B73))</f>
        <v>0.0</v>
      </c>
      <c r="W73" s="23">
        <f>MAX(0,MIN($E$24,C73)-MAX(0,B73))+MAX(0,MIN($E$31,C73)-MAX($F$24,B73))</f>
        <v>0.0</v>
      </c>
      <c r="X73" s="23">
        <f>IF($D73,$C$16*(1-V73),"")</f>
        <v/>
      </c>
      <c r="Y73" s="23">
        <f>IF($D73,$C$16*$C$12*W73,"")</f>
        <v/>
      </c>
      <c r="Z73" s="24">
        <f>IF($D73,IF(B73+0.5&lt;$E$32,IF(OR(AND(B73+0.5&gt;=$E$24,B73+0.5&lt;$F$24),AND(B73+0.5&gt;=$E$31,B73+0.5&lt;$F$31)),"Spare","Learn"),IF(B73+0.5&lt;$E$33,"Fix gaps",IF(B73+0.5&lt;$E$36,"Mock exam","Final week"))),"")</f>
        <v/>
      </c>
      <c r="AA73" s="62">
        <f>IF($D73,IF(OR(ABS(B73-$E$33)&lt;1E-6,ABS(B73-$E$34)&lt;1E-6,ABS(B73-$E$35)&lt;1E-6),AB73+MOD(6-WEEKDAY(AB73,2),7),""),"")</f>
        <v/>
      </c>
      <c r="AB73" s="62">
        <f>IF($D73,$C$4+7*B73,"")</f>
        <v/>
      </c>
      <c r="AC73" s="62">
        <f>IF($D73,$C$4+7*C73-1,"")</f>
        <v/>
      </c>
    </row>
    <row r="74" spans="1:29">
      <c r="A74" s="19">
        <v>35</v>
      </c>
      <c r="B74" s="19">
        <f>A74-1</f>
        <v>34.0</v>
      </c>
      <c r="C74" s="19">
        <f>A74</f>
        <v>35.0</v>
      </c>
      <c r="D74" s="24" t="b">
        <f>AND($C$15,A74&lt;=$C$9)</f>
        <v>0</v>
      </c>
      <c r="E74" s="24">
        <f>IF(AND($D74,$D$21&gt;0,$F$21&gt;$B74+1E-9,$E$21&lt;$C74-1E-9)," → "&amp;$B$21,"")</f>
        <v/>
      </c>
      <c r="F74" s="24">
        <f>IF(AND($D74,$D$22&gt;0,$F$22&gt;$B74+1E-9,$E$22&lt;$C74-1E-9)," → "&amp;$B$22,"")</f>
        <v/>
      </c>
      <c r="G74" s="24">
        <f>IF(AND($D74,$D$23&gt;0,$F$23&gt;$B74+1E-9,$E$23&lt;$C74-1E-9)," → "&amp;$B$23,"")</f>
        <v/>
      </c>
      <c r="H74" s="24">
        <f>IF(AND($D74,$D$24&gt;0,$F$24&gt;$B74+1E-9,$E$24&lt;$C74-1E-9)," → "&amp;$B$24,"")</f>
        <v/>
      </c>
      <c r="I74" s="24">
        <f>IF(AND($D74,$D$25&gt;0,$F$25&gt;$B74+1E-9,$E$25&lt;$C74-1E-9)," → "&amp;$B$25,"")</f>
        <v/>
      </c>
      <c r="J74" s="24">
        <f>IF(AND($D74,$D$26&gt;0,$F$26&gt;$B74+1E-9,$E$26&lt;$C74-1E-9)," → "&amp;$B$26,"")</f>
        <v/>
      </c>
      <c r="K74" s="24">
        <f>IF(AND($D74,$D$27&gt;0,$F$27&gt;$B74+1E-9,$E$27&lt;$C74-1E-9)," → "&amp;$B$27,"")</f>
        <v/>
      </c>
      <c r="L74" s="24">
        <f>IF(AND($D74,$D$28&gt;0,$F$28&gt;$B74+1E-9,$E$28&lt;$C74-1E-9)," → "&amp;$B$28,"")</f>
        <v/>
      </c>
      <c r="M74" s="24">
        <f>IF(AND($D74,$D$29&gt;0,$F$29&gt;$B74+1E-9,$E$29&lt;$C74-1E-9)," → "&amp;$B$29,"")</f>
        <v/>
      </c>
      <c r="N74" s="24">
        <f>IF(AND($D74,$D$30&gt;0,$F$30&gt;$B74+1E-9,$E$30&lt;$C74-1E-9)," → "&amp;$B$30,"")</f>
        <v/>
      </c>
      <c r="O74" s="24">
        <f>IF(AND($D74,$D$31&gt;0,$F$31&gt;$B74+1E-9,$E$31&lt;$C74-1E-9)," → "&amp;$B$31,"")</f>
        <v/>
      </c>
      <c r="P74" s="24">
        <f>IF(AND($D74,$D$32&gt;0,$F$32&gt;$B74+1E-9,$E$32&lt;$C74-1E-9)," → "&amp;$B$32,"")</f>
        <v/>
      </c>
      <c r="Q74" s="24">
        <f>IF(AND($D74,$D$33&gt;0,$F$33&gt;$B74+1E-9,$E$33&lt;$C74-1E-9)," → "&amp;$B$33,"")</f>
        <v/>
      </c>
      <c r="R74" s="24">
        <f>IF(AND($D74,$D$34&gt;0,$F$34&gt;$B74+1E-9,$E$34&lt;$C74-1E-9)," → "&amp;$B$34,"")</f>
        <v/>
      </c>
      <c r="S74" s="24">
        <f>IF(AND($D74,$D$35&gt;0,$F$35&gt;$B74+1E-9,$E$35&lt;$C74-1E-9)," → "&amp;$B$35,"")</f>
        <v/>
      </c>
      <c r="T74" s="24">
        <f>IF(AND($D74,$D$36&gt;0,$F$36&gt;$B74+1E-9,$E$36&lt;$C74-1E-9)," → "&amp;$B$36,"")</f>
        <v/>
      </c>
      <c r="U74" s="24">
        <f>IF($D74,MID(E74&amp;F74&amp;G74&amp;H74&amp;I74&amp;J74&amp;K74&amp;L74&amp;M74&amp;N74&amp;O74&amp;P74&amp;Q74&amp;R74&amp;S74&amp;T74,4,200),"")</f>
        <v/>
      </c>
      <c r="V74" s="23">
        <f>MAX(0,MIN($F$24,C74)-MAX($E$24,B74))+MAX(0,MIN($F$31,C74)-MAX($E$31,B74))</f>
        <v>0.0</v>
      </c>
      <c r="W74" s="23">
        <f>MAX(0,MIN($E$24,C74)-MAX(0,B74))+MAX(0,MIN($E$31,C74)-MAX($F$24,B74))</f>
        <v>0.0</v>
      </c>
      <c r="X74" s="23">
        <f>IF($D74,$C$16*(1-V74),"")</f>
        <v/>
      </c>
      <c r="Y74" s="23">
        <f>IF($D74,$C$16*$C$12*W74,"")</f>
        <v/>
      </c>
      <c r="Z74" s="24">
        <f>IF($D74,IF(B74+0.5&lt;$E$32,IF(OR(AND(B74+0.5&gt;=$E$24,B74+0.5&lt;$F$24),AND(B74+0.5&gt;=$E$31,B74+0.5&lt;$F$31)),"Spare","Learn"),IF(B74+0.5&lt;$E$33,"Fix gaps",IF(B74+0.5&lt;$E$36,"Mock exam","Final week"))),"")</f>
        <v/>
      </c>
      <c r="AA74" s="62">
        <f>IF($D74,IF(OR(ABS(B74-$E$33)&lt;1E-6,ABS(B74-$E$34)&lt;1E-6,ABS(B74-$E$35)&lt;1E-6),AB74+MOD(6-WEEKDAY(AB74,2),7),""),"")</f>
        <v/>
      </c>
      <c r="AB74" s="62">
        <f>IF($D74,$C$4+7*B74,"")</f>
        <v/>
      </c>
      <c r="AC74" s="62">
        <f>IF($D74,$C$4+7*C74-1,"")</f>
        <v/>
      </c>
    </row>
    <row r="75" spans="1:29">
      <c r="A75" s="19">
        <v>36</v>
      </c>
      <c r="B75" s="19">
        <f>A75-1</f>
        <v>35.0</v>
      </c>
      <c r="C75" s="19">
        <f>A75</f>
        <v>36.0</v>
      </c>
      <c r="D75" s="24" t="b">
        <f>AND($C$15,A75&lt;=$C$9)</f>
        <v>0</v>
      </c>
      <c r="E75" s="24">
        <f>IF(AND($D75,$D$21&gt;0,$F$21&gt;$B75+1E-9,$E$21&lt;$C75-1E-9)," → "&amp;$B$21,"")</f>
        <v/>
      </c>
      <c r="F75" s="24">
        <f>IF(AND($D75,$D$22&gt;0,$F$22&gt;$B75+1E-9,$E$22&lt;$C75-1E-9)," → "&amp;$B$22,"")</f>
        <v/>
      </c>
      <c r="G75" s="24">
        <f>IF(AND($D75,$D$23&gt;0,$F$23&gt;$B75+1E-9,$E$23&lt;$C75-1E-9)," → "&amp;$B$23,"")</f>
        <v/>
      </c>
      <c r="H75" s="24">
        <f>IF(AND($D75,$D$24&gt;0,$F$24&gt;$B75+1E-9,$E$24&lt;$C75-1E-9)," → "&amp;$B$24,"")</f>
        <v/>
      </c>
      <c r="I75" s="24">
        <f>IF(AND($D75,$D$25&gt;0,$F$25&gt;$B75+1E-9,$E$25&lt;$C75-1E-9)," → "&amp;$B$25,"")</f>
        <v/>
      </c>
      <c r="J75" s="24">
        <f>IF(AND($D75,$D$26&gt;0,$F$26&gt;$B75+1E-9,$E$26&lt;$C75-1E-9)," → "&amp;$B$26,"")</f>
        <v/>
      </c>
      <c r="K75" s="24">
        <f>IF(AND($D75,$D$27&gt;0,$F$27&gt;$B75+1E-9,$E$27&lt;$C75-1E-9)," → "&amp;$B$27,"")</f>
        <v/>
      </c>
      <c r="L75" s="24">
        <f>IF(AND($D75,$D$28&gt;0,$F$28&gt;$B75+1E-9,$E$28&lt;$C75-1E-9)," → "&amp;$B$28,"")</f>
        <v/>
      </c>
      <c r="M75" s="24">
        <f>IF(AND($D75,$D$29&gt;0,$F$29&gt;$B75+1E-9,$E$29&lt;$C75-1E-9)," → "&amp;$B$29,"")</f>
        <v/>
      </c>
      <c r="N75" s="24">
        <f>IF(AND($D75,$D$30&gt;0,$F$30&gt;$B75+1E-9,$E$30&lt;$C75-1E-9)," → "&amp;$B$30,"")</f>
        <v/>
      </c>
      <c r="O75" s="24">
        <f>IF(AND($D75,$D$31&gt;0,$F$31&gt;$B75+1E-9,$E$31&lt;$C75-1E-9)," → "&amp;$B$31,"")</f>
        <v/>
      </c>
      <c r="P75" s="24">
        <f>IF(AND($D75,$D$32&gt;0,$F$32&gt;$B75+1E-9,$E$32&lt;$C75-1E-9)," → "&amp;$B$32,"")</f>
        <v/>
      </c>
      <c r="Q75" s="24">
        <f>IF(AND($D75,$D$33&gt;0,$F$33&gt;$B75+1E-9,$E$33&lt;$C75-1E-9)," → "&amp;$B$33,"")</f>
        <v/>
      </c>
      <c r="R75" s="24">
        <f>IF(AND($D75,$D$34&gt;0,$F$34&gt;$B75+1E-9,$E$34&lt;$C75-1E-9)," → "&amp;$B$34,"")</f>
        <v/>
      </c>
      <c r="S75" s="24">
        <f>IF(AND($D75,$D$35&gt;0,$F$35&gt;$B75+1E-9,$E$35&lt;$C75-1E-9)," → "&amp;$B$35,"")</f>
        <v/>
      </c>
      <c r="T75" s="24">
        <f>IF(AND($D75,$D$36&gt;0,$F$36&gt;$B75+1E-9,$E$36&lt;$C75-1E-9)," → "&amp;$B$36,"")</f>
        <v/>
      </c>
      <c r="U75" s="24">
        <f>IF($D75,MID(E75&amp;F75&amp;G75&amp;H75&amp;I75&amp;J75&amp;K75&amp;L75&amp;M75&amp;N75&amp;O75&amp;P75&amp;Q75&amp;R75&amp;S75&amp;T75,4,200),"")</f>
        <v/>
      </c>
      <c r="V75" s="23">
        <f>MAX(0,MIN($F$24,C75)-MAX($E$24,B75))+MAX(0,MIN($F$31,C75)-MAX($E$31,B75))</f>
        <v>0.0</v>
      </c>
      <c r="W75" s="23">
        <f>MAX(0,MIN($E$24,C75)-MAX(0,B75))+MAX(0,MIN($E$31,C75)-MAX($F$24,B75))</f>
        <v>0.0</v>
      </c>
      <c r="X75" s="23">
        <f>IF($D75,$C$16*(1-V75),"")</f>
        <v/>
      </c>
      <c r="Y75" s="23">
        <f>IF($D75,$C$16*$C$12*W75,"")</f>
        <v/>
      </c>
      <c r="Z75" s="24">
        <f>IF($D75,IF(B75+0.5&lt;$E$32,IF(OR(AND(B75+0.5&gt;=$E$24,B75+0.5&lt;$F$24),AND(B75+0.5&gt;=$E$31,B75+0.5&lt;$F$31)),"Spare","Learn"),IF(B75+0.5&lt;$E$33,"Fix gaps",IF(B75+0.5&lt;$E$36,"Mock exam","Final week"))),"")</f>
        <v/>
      </c>
      <c r="AA75" s="62">
        <f>IF($D75,IF(OR(ABS(B75-$E$33)&lt;1E-6,ABS(B75-$E$34)&lt;1E-6,ABS(B75-$E$35)&lt;1E-6),AB75+MOD(6-WEEKDAY(AB75,2),7),""),"")</f>
        <v/>
      </c>
      <c r="AB75" s="62">
        <f>IF($D75,$C$4+7*B75,"")</f>
        <v/>
      </c>
      <c r="AC75" s="62">
        <f>IF($D75,$C$4+7*C75-1,"")</f>
        <v/>
      </c>
    </row>
    <row r="76" spans="1:29">
      <c r="A76" s="19">
        <v>37</v>
      </c>
      <c r="B76" s="19">
        <f>A76-1</f>
        <v>36.0</v>
      </c>
      <c r="C76" s="19">
        <f>A76</f>
        <v>37.0</v>
      </c>
      <c r="D76" s="24" t="b">
        <f>AND($C$15,A76&lt;=$C$9)</f>
        <v>0</v>
      </c>
      <c r="E76" s="24">
        <f>IF(AND($D76,$D$21&gt;0,$F$21&gt;$B76+1E-9,$E$21&lt;$C76-1E-9)," → "&amp;$B$21,"")</f>
        <v/>
      </c>
      <c r="F76" s="24">
        <f>IF(AND($D76,$D$22&gt;0,$F$22&gt;$B76+1E-9,$E$22&lt;$C76-1E-9)," → "&amp;$B$22,"")</f>
        <v/>
      </c>
      <c r="G76" s="24">
        <f>IF(AND($D76,$D$23&gt;0,$F$23&gt;$B76+1E-9,$E$23&lt;$C76-1E-9)," → "&amp;$B$23,"")</f>
        <v/>
      </c>
      <c r="H76" s="24">
        <f>IF(AND($D76,$D$24&gt;0,$F$24&gt;$B76+1E-9,$E$24&lt;$C76-1E-9)," → "&amp;$B$24,"")</f>
        <v/>
      </c>
      <c r="I76" s="24">
        <f>IF(AND($D76,$D$25&gt;0,$F$25&gt;$B76+1E-9,$E$25&lt;$C76-1E-9)," → "&amp;$B$25,"")</f>
        <v/>
      </c>
      <c r="J76" s="24">
        <f>IF(AND($D76,$D$26&gt;0,$F$26&gt;$B76+1E-9,$E$26&lt;$C76-1E-9)," → "&amp;$B$26,"")</f>
        <v/>
      </c>
      <c r="K76" s="24">
        <f>IF(AND($D76,$D$27&gt;0,$F$27&gt;$B76+1E-9,$E$27&lt;$C76-1E-9)," → "&amp;$B$27,"")</f>
        <v/>
      </c>
      <c r="L76" s="24">
        <f>IF(AND($D76,$D$28&gt;0,$F$28&gt;$B76+1E-9,$E$28&lt;$C76-1E-9)," → "&amp;$B$28,"")</f>
        <v/>
      </c>
      <c r="M76" s="24">
        <f>IF(AND($D76,$D$29&gt;0,$F$29&gt;$B76+1E-9,$E$29&lt;$C76-1E-9)," → "&amp;$B$29,"")</f>
        <v/>
      </c>
      <c r="N76" s="24">
        <f>IF(AND($D76,$D$30&gt;0,$F$30&gt;$B76+1E-9,$E$30&lt;$C76-1E-9)," → "&amp;$B$30,"")</f>
        <v/>
      </c>
      <c r="O76" s="24">
        <f>IF(AND($D76,$D$31&gt;0,$F$31&gt;$B76+1E-9,$E$31&lt;$C76-1E-9)," → "&amp;$B$31,"")</f>
        <v/>
      </c>
      <c r="P76" s="24">
        <f>IF(AND($D76,$D$32&gt;0,$F$32&gt;$B76+1E-9,$E$32&lt;$C76-1E-9)," → "&amp;$B$32,"")</f>
        <v/>
      </c>
      <c r="Q76" s="24">
        <f>IF(AND($D76,$D$33&gt;0,$F$33&gt;$B76+1E-9,$E$33&lt;$C76-1E-9)," → "&amp;$B$33,"")</f>
        <v/>
      </c>
      <c r="R76" s="24">
        <f>IF(AND($D76,$D$34&gt;0,$F$34&gt;$B76+1E-9,$E$34&lt;$C76-1E-9)," → "&amp;$B$34,"")</f>
        <v/>
      </c>
      <c r="S76" s="24">
        <f>IF(AND($D76,$D$35&gt;0,$F$35&gt;$B76+1E-9,$E$35&lt;$C76-1E-9)," → "&amp;$B$35,"")</f>
        <v/>
      </c>
      <c r="T76" s="24">
        <f>IF(AND($D76,$D$36&gt;0,$F$36&gt;$B76+1E-9,$E$36&lt;$C76-1E-9)," → "&amp;$B$36,"")</f>
        <v/>
      </c>
      <c r="U76" s="24">
        <f>IF($D76,MID(E76&amp;F76&amp;G76&amp;H76&amp;I76&amp;J76&amp;K76&amp;L76&amp;M76&amp;N76&amp;O76&amp;P76&amp;Q76&amp;R76&amp;S76&amp;T76,4,200),"")</f>
        <v/>
      </c>
      <c r="V76" s="23">
        <f>MAX(0,MIN($F$24,C76)-MAX($E$24,B76))+MAX(0,MIN($F$31,C76)-MAX($E$31,B76))</f>
        <v>0.0</v>
      </c>
      <c r="W76" s="23">
        <f>MAX(0,MIN($E$24,C76)-MAX(0,B76))+MAX(0,MIN($E$31,C76)-MAX($F$24,B76))</f>
        <v>0.0</v>
      </c>
      <c r="X76" s="23">
        <f>IF($D76,$C$16*(1-V76),"")</f>
        <v/>
      </c>
      <c r="Y76" s="23">
        <f>IF($D76,$C$16*$C$12*W76,"")</f>
        <v/>
      </c>
      <c r="Z76" s="24">
        <f>IF($D76,IF(B76+0.5&lt;$E$32,IF(OR(AND(B76+0.5&gt;=$E$24,B76+0.5&lt;$F$24),AND(B76+0.5&gt;=$E$31,B76+0.5&lt;$F$31)),"Spare","Learn"),IF(B76+0.5&lt;$E$33,"Fix gaps",IF(B76+0.5&lt;$E$36,"Mock exam","Final week"))),"")</f>
        <v/>
      </c>
      <c r="AA76" s="62">
        <f>IF($D76,IF(OR(ABS(B76-$E$33)&lt;1E-6,ABS(B76-$E$34)&lt;1E-6,ABS(B76-$E$35)&lt;1E-6),AB76+MOD(6-WEEKDAY(AB76,2),7),""),"")</f>
        <v/>
      </c>
      <c r="AB76" s="62">
        <f>IF($D76,$C$4+7*B76,"")</f>
        <v/>
      </c>
      <c r="AC76" s="62">
        <f>IF($D76,$C$4+7*C76-1,"")</f>
        <v/>
      </c>
    </row>
    <row r="77" spans="1:29">
      <c r="A77" s="19">
        <v>38</v>
      </c>
      <c r="B77" s="19">
        <f>A77-1</f>
        <v>37.0</v>
      </c>
      <c r="C77" s="19">
        <f>A77</f>
        <v>38.0</v>
      </c>
      <c r="D77" s="24" t="b">
        <f>AND($C$15,A77&lt;=$C$9)</f>
        <v>0</v>
      </c>
      <c r="E77" s="24">
        <f>IF(AND($D77,$D$21&gt;0,$F$21&gt;$B77+1E-9,$E$21&lt;$C77-1E-9)," → "&amp;$B$21,"")</f>
        <v/>
      </c>
      <c r="F77" s="24">
        <f>IF(AND($D77,$D$22&gt;0,$F$22&gt;$B77+1E-9,$E$22&lt;$C77-1E-9)," → "&amp;$B$22,"")</f>
        <v/>
      </c>
      <c r="G77" s="24">
        <f>IF(AND($D77,$D$23&gt;0,$F$23&gt;$B77+1E-9,$E$23&lt;$C77-1E-9)," → "&amp;$B$23,"")</f>
        <v/>
      </c>
      <c r="H77" s="24">
        <f>IF(AND($D77,$D$24&gt;0,$F$24&gt;$B77+1E-9,$E$24&lt;$C77-1E-9)," → "&amp;$B$24,"")</f>
        <v/>
      </c>
      <c r="I77" s="24">
        <f>IF(AND($D77,$D$25&gt;0,$F$25&gt;$B77+1E-9,$E$25&lt;$C77-1E-9)," → "&amp;$B$25,"")</f>
        <v/>
      </c>
      <c r="J77" s="24">
        <f>IF(AND($D77,$D$26&gt;0,$F$26&gt;$B77+1E-9,$E$26&lt;$C77-1E-9)," → "&amp;$B$26,"")</f>
        <v/>
      </c>
      <c r="K77" s="24">
        <f>IF(AND($D77,$D$27&gt;0,$F$27&gt;$B77+1E-9,$E$27&lt;$C77-1E-9)," → "&amp;$B$27,"")</f>
        <v/>
      </c>
      <c r="L77" s="24">
        <f>IF(AND($D77,$D$28&gt;0,$F$28&gt;$B77+1E-9,$E$28&lt;$C77-1E-9)," → "&amp;$B$28,"")</f>
        <v/>
      </c>
      <c r="M77" s="24">
        <f>IF(AND($D77,$D$29&gt;0,$F$29&gt;$B77+1E-9,$E$29&lt;$C77-1E-9)," → "&amp;$B$29,"")</f>
        <v/>
      </c>
      <c r="N77" s="24">
        <f>IF(AND($D77,$D$30&gt;0,$F$30&gt;$B77+1E-9,$E$30&lt;$C77-1E-9)," → "&amp;$B$30,"")</f>
        <v/>
      </c>
      <c r="O77" s="24">
        <f>IF(AND($D77,$D$31&gt;0,$F$31&gt;$B77+1E-9,$E$31&lt;$C77-1E-9)," → "&amp;$B$31,"")</f>
        <v/>
      </c>
      <c r="P77" s="24">
        <f>IF(AND($D77,$D$32&gt;0,$F$32&gt;$B77+1E-9,$E$32&lt;$C77-1E-9)," → "&amp;$B$32,"")</f>
        <v/>
      </c>
      <c r="Q77" s="24">
        <f>IF(AND($D77,$D$33&gt;0,$F$33&gt;$B77+1E-9,$E$33&lt;$C77-1E-9)," → "&amp;$B$33,"")</f>
        <v/>
      </c>
      <c r="R77" s="24">
        <f>IF(AND($D77,$D$34&gt;0,$F$34&gt;$B77+1E-9,$E$34&lt;$C77-1E-9)," → "&amp;$B$34,"")</f>
        <v/>
      </c>
      <c r="S77" s="24">
        <f>IF(AND($D77,$D$35&gt;0,$F$35&gt;$B77+1E-9,$E$35&lt;$C77-1E-9)," → "&amp;$B$35,"")</f>
        <v/>
      </c>
      <c r="T77" s="24">
        <f>IF(AND($D77,$D$36&gt;0,$F$36&gt;$B77+1E-9,$E$36&lt;$C77-1E-9)," → "&amp;$B$36,"")</f>
        <v/>
      </c>
      <c r="U77" s="24">
        <f>IF($D77,MID(E77&amp;F77&amp;G77&amp;H77&amp;I77&amp;J77&amp;K77&amp;L77&amp;M77&amp;N77&amp;O77&amp;P77&amp;Q77&amp;R77&amp;S77&amp;T77,4,200),"")</f>
        <v/>
      </c>
      <c r="V77" s="23">
        <f>MAX(0,MIN($F$24,C77)-MAX($E$24,B77))+MAX(0,MIN($F$31,C77)-MAX($E$31,B77))</f>
        <v>0.0</v>
      </c>
      <c r="W77" s="23">
        <f>MAX(0,MIN($E$24,C77)-MAX(0,B77))+MAX(0,MIN($E$31,C77)-MAX($F$24,B77))</f>
        <v>0.0</v>
      </c>
      <c r="X77" s="23">
        <f>IF($D77,$C$16*(1-V77),"")</f>
        <v/>
      </c>
      <c r="Y77" s="23">
        <f>IF($D77,$C$16*$C$12*W77,"")</f>
        <v/>
      </c>
      <c r="Z77" s="24">
        <f>IF($D77,IF(B77+0.5&lt;$E$32,IF(OR(AND(B77+0.5&gt;=$E$24,B77+0.5&lt;$F$24),AND(B77+0.5&gt;=$E$31,B77+0.5&lt;$F$31)),"Spare","Learn"),IF(B77+0.5&lt;$E$33,"Fix gaps",IF(B77+0.5&lt;$E$36,"Mock exam","Final week"))),"")</f>
        <v/>
      </c>
      <c r="AA77" s="62">
        <f>IF($D77,IF(OR(ABS(B77-$E$33)&lt;1E-6,ABS(B77-$E$34)&lt;1E-6,ABS(B77-$E$35)&lt;1E-6),AB77+MOD(6-WEEKDAY(AB77,2),7),""),"")</f>
        <v/>
      </c>
      <c r="AB77" s="62">
        <f>IF($D77,$C$4+7*B77,"")</f>
        <v/>
      </c>
      <c r="AC77" s="62">
        <f>IF($D77,$C$4+7*C77-1,"")</f>
        <v/>
      </c>
    </row>
    <row r="78" spans="1:29">
      <c r="A78" s="19">
        <v>39</v>
      </c>
      <c r="B78" s="19">
        <f>A78-1</f>
        <v>38.0</v>
      </c>
      <c r="C78" s="19">
        <f>A78</f>
        <v>39.0</v>
      </c>
      <c r="D78" s="24" t="b">
        <f>AND($C$15,A78&lt;=$C$9)</f>
        <v>0</v>
      </c>
      <c r="E78" s="24">
        <f>IF(AND($D78,$D$21&gt;0,$F$21&gt;$B78+1E-9,$E$21&lt;$C78-1E-9)," → "&amp;$B$21,"")</f>
        <v/>
      </c>
      <c r="F78" s="24">
        <f>IF(AND($D78,$D$22&gt;0,$F$22&gt;$B78+1E-9,$E$22&lt;$C78-1E-9)," → "&amp;$B$22,"")</f>
        <v/>
      </c>
      <c r="G78" s="24">
        <f>IF(AND($D78,$D$23&gt;0,$F$23&gt;$B78+1E-9,$E$23&lt;$C78-1E-9)," → "&amp;$B$23,"")</f>
        <v/>
      </c>
      <c r="H78" s="24">
        <f>IF(AND($D78,$D$24&gt;0,$F$24&gt;$B78+1E-9,$E$24&lt;$C78-1E-9)," → "&amp;$B$24,"")</f>
        <v/>
      </c>
      <c r="I78" s="24">
        <f>IF(AND($D78,$D$25&gt;0,$F$25&gt;$B78+1E-9,$E$25&lt;$C78-1E-9)," → "&amp;$B$25,"")</f>
        <v/>
      </c>
      <c r="J78" s="24">
        <f>IF(AND($D78,$D$26&gt;0,$F$26&gt;$B78+1E-9,$E$26&lt;$C78-1E-9)," → "&amp;$B$26,"")</f>
        <v/>
      </c>
      <c r="K78" s="24">
        <f>IF(AND($D78,$D$27&gt;0,$F$27&gt;$B78+1E-9,$E$27&lt;$C78-1E-9)," → "&amp;$B$27,"")</f>
        <v/>
      </c>
      <c r="L78" s="24">
        <f>IF(AND($D78,$D$28&gt;0,$F$28&gt;$B78+1E-9,$E$28&lt;$C78-1E-9)," → "&amp;$B$28,"")</f>
        <v/>
      </c>
      <c r="M78" s="24">
        <f>IF(AND($D78,$D$29&gt;0,$F$29&gt;$B78+1E-9,$E$29&lt;$C78-1E-9)," → "&amp;$B$29,"")</f>
        <v/>
      </c>
      <c r="N78" s="24">
        <f>IF(AND($D78,$D$30&gt;0,$F$30&gt;$B78+1E-9,$E$30&lt;$C78-1E-9)," → "&amp;$B$30,"")</f>
        <v/>
      </c>
      <c r="O78" s="24">
        <f>IF(AND($D78,$D$31&gt;0,$F$31&gt;$B78+1E-9,$E$31&lt;$C78-1E-9)," → "&amp;$B$31,"")</f>
        <v/>
      </c>
      <c r="P78" s="24">
        <f>IF(AND($D78,$D$32&gt;0,$F$32&gt;$B78+1E-9,$E$32&lt;$C78-1E-9)," → "&amp;$B$32,"")</f>
        <v/>
      </c>
      <c r="Q78" s="24">
        <f>IF(AND($D78,$D$33&gt;0,$F$33&gt;$B78+1E-9,$E$33&lt;$C78-1E-9)," → "&amp;$B$33,"")</f>
        <v/>
      </c>
      <c r="R78" s="24">
        <f>IF(AND($D78,$D$34&gt;0,$F$34&gt;$B78+1E-9,$E$34&lt;$C78-1E-9)," → "&amp;$B$34,"")</f>
        <v/>
      </c>
      <c r="S78" s="24">
        <f>IF(AND($D78,$D$35&gt;0,$F$35&gt;$B78+1E-9,$E$35&lt;$C78-1E-9)," → "&amp;$B$35,"")</f>
        <v/>
      </c>
      <c r="T78" s="24">
        <f>IF(AND($D78,$D$36&gt;0,$F$36&gt;$B78+1E-9,$E$36&lt;$C78-1E-9)," → "&amp;$B$36,"")</f>
        <v/>
      </c>
      <c r="U78" s="24">
        <f>IF($D78,MID(E78&amp;F78&amp;G78&amp;H78&amp;I78&amp;J78&amp;K78&amp;L78&amp;M78&amp;N78&amp;O78&amp;P78&amp;Q78&amp;R78&amp;S78&amp;T78,4,200),"")</f>
        <v/>
      </c>
      <c r="V78" s="23">
        <f>MAX(0,MIN($F$24,C78)-MAX($E$24,B78))+MAX(0,MIN($F$31,C78)-MAX($E$31,B78))</f>
        <v>0.0</v>
      </c>
      <c r="W78" s="23">
        <f>MAX(0,MIN($E$24,C78)-MAX(0,B78))+MAX(0,MIN($E$31,C78)-MAX($F$24,B78))</f>
        <v>0.0</v>
      </c>
      <c r="X78" s="23">
        <f>IF($D78,$C$16*(1-V78),"")</f>
        <v/>
      </c>
      <c r="Y78" s="23">
        <f>IF($D78,$C$16*$C$12*W78,"")</f>
        <v/>
      </c>
      <c r="Z78" s="24">
        <f>IF($D78,IF(B78+0.5&lt;$E$32,IF(OR(AND(B78+0.5&gt;=$E$24,B78+0.5&lt;$F$24),AND(B78+0.5&gt;=$E$31,B78+0.5&lt;$F$31)),"Spare","Learn"),IF(B78+0.5&lt;$E$33,"Fix gaps",IF(B78+0.5&lt;$E$36,"Mock exam","Final week"))),"")</f>
        <v/>
      </c>
      <c r="AA78" s="62">
        <f>IF($D78,IF(OR(ABS(B78-$E$33)&lt;1E-6,ABS(B78-$E$34)&lt;1E-6,ABS(B78-$E$35)&lt;1E-6),AB78+MOD(6-WEEKDAY(AB78,2),7),""),"")</f>
        <v/>
      </c>
      <c r="AB78" s="62">
        <f>IF($D78,$C$4+7*B78,"")</f>
        <v/>
      </c>
      <c r="AC78" s="62">
        <f>IF($D78,$C$4+7*C78-1,"")</f>
        <v/>
      </c>
    </row>
    <row r="79" spans="1:29">
      <c r="A79" s="19">
        <v>40</v>
      </c>
      <c r="B79" s="19">
        <f>A79-1</f>
        <v>39.0</v>
      </c>
      <c r="C79" s="19">
        <f>A79</f>
        <v>40.0</v>
      </c>
      <c r="D79" s="24" t="b">
        <f>AND($C$15,A79&lt;=$C$9)</f>
        <v>0</v>
      </c>
      <c r="E79" s="24">
        <f>IF(AND($D79,$D$21&gt;0,$F$21&gt;$B79+1E-9,$E$21&lt;$C79-1E-9)," → "&amp;$B$21,"")</f>
        <v/>
      </c>
      <c r="F79" s="24">
        <f>IF(AND($D79,$D$22&gt;0,$F$22&gt;$B79+1E-9,$E$22&lt;$C79-1E-9)," → "&amp;$B$22,"")</f>
        <v/>
      </c>
      <c r="G79" s="24">
        <f>IF(AND($D79,$D$23&gt;0,$F$23&gt;$B79+1E-9,$E$23&lt;$C79-1E-9)," → "&amp;$B$23,"")</f>
        <v/>
      </c>
      <c r="H79" s="24">
        <f>IF(AND($D79,$D$24&gt;0,$F$24&gt;$B79+1E-9,$E$24&lt;$C79-1E-9)," → "&amp;$B$24,"")</f>
        <v/>
      </c>
      <c r="I79" s="24">
        <f>IF(AND($D79,$D$25&gt;0,$F$25&gt;$B79+1E-9,$E$25&lt;$C79-1E-9)," → "&amp;$B$25,"")</f>
        <v/>
      </c>
      <c r="J79" s="24">
        <f>IF(AND($D79,$D$26&gt;0,$F$26&gt;$B79+1E-9,$E$26&lt;$C79-1E-9)," → "&amp;$B$26,"")</f>
        <v/>
      </c>
      <c r="K79" s="24">
        <f>IF(AND($D79,$D$27&gt;0,$F$27&gt;$B79+1E-9,$E$27&lt;$C79-1E-9)," → "&amp;$B$27,"")</f>
        <v/>
      </c>
      <c r="L79" s="24">
        <f>IF(AND($D79,$D$28&gt;0,$F$28&gt;$B79+1E-9,$E$28&lt;$C79-1E-9)," → "&amp;$B$28,"")</f>
        <v/>
      </c>
      <c r="M79" s="24">
        <f>IF(AND($D79,$D$29&gt;0,$F$29&gt;$B79+1E-9,$E$29&lt;$C79-1E-9)," → "&amp;$B$29,"")</f>
        <v/>
      </c>
      <c r="N79" s="24">
        <f>IF(AND($D79,$D$30&gt;0,$F$30&gt;$B79+1E-9,$E$30&lt;$C79-1E-9)," → "&amp;$B$30,"")</f>
        <v/>
      </c>
      <c r="O79" s="24">
        <f>IF(AND($D79,$D$31&gt;0,$F$31&gt;$B79+1E-9,$E$31&lt;$C79-1E-9)," → "&amp;$B$31,"")</f>
        <v/>
      </c>
      <c r="P79" s="24">
        <f>IF(AND($D79,$D$32&gt;0,$F$32&gt;$B79+1E-9,$E$32&lt;$C79-1E-9)," → "&amp;$B$32,"")</f>
        <v/>
      </c>
      <c r="Q79" s="24">
        <f>IF(AND($D79,$D$33&gt;0,$F$33&gt;$B79+1E-9,$E$33&lt;$C79-1E-9)," → "&amp;$B$33,"")</f>
        <v/>
      </c>
      <c r="R79" s="24">
        <f>IF(AND($D79,$D$34&gt;0,$F$34&gt;$B79+1E-9,$E$34&lt;$C79-1E-9)," → "&amp;$B$34,"")</f>
        <v/>
      </c>
      <c r="S79" s="24">
        <f>IF(AND($D79,$D$35&gt;0,$F$35&gt;$B79+1E-9,$E$35&lt;$C79-1E-9)," → "&amp;$B$35,"")</f>
        <v/>
      </c>
      <c r="T79" s="24">
        <f>IF(AND($D79,$D$36&gt;0,$F$36&gt;$B79+1E-9,$E$36&lt;$C79-1E-9)," → "&amp;$B$36,"")</f>
        <v/>
      </c>
      <c r="U79" s="24">
        <f>IF($D79,MID(E79&amp;F79&amp;G79&amp;H79&amp;I79&amp;J79&amp;K79&amp;L79&amp;M79&amp;N79&amp;O79&amp;P79&amp;Q79&amp;R79&amp;S79&amp;T79,4,200),"")</f>
        <v/>
      </c>
      <c r="V79" s="23">
        <f>MAX(0,MIN($F$24,C79)-MAX($E$24,B79))+MAX(0,MIN($F$31,C79)-MAX($E$31,B79))</f>
        <v>0.0</v>
      </c>
      <c r="W79" s="23">
        <f>MAX(0,MIN($E$24,C79)-MAX(0,B79))+MAX(0,MIN($E$31,C79)-MAX($F$24,B79))</f>
        <v>0.0</v>
      </c>
      <c r="X79" s="23">
        <f>IF($D79,$C$16*(1-V79),"")</f>
        <v/>
      </c>
      <c r="Y79" s="23">
        <f>IF($D79,$C$16*$C$12*W79,"")</f>
        <v/>
      </c>
      <c r="Z79" s="24">
        <f>IF($D79,IF(B79+0.5&lt;$E$32,IF(OR(AND(B79+0.5&gt;=$E$24,B79+0.5&lt;$F$24),AND(B79+0.5&gt;=$E$31,B79+0.5&lt;$F$31)),"Spare","Learn"),IF(B79+0.5&lt;$E$33,"Fix gaps",IF(B79+0.5&lt;$E$36,"Mock exam","Final week"))),"")</f>
        <v/>
      </c>
      <c r="AA79" s="62">
        <f>IF($D79,IF(OR(ABS(B79-$E$33)&lt;1E-6,ABS(B79-$E$34)&lt;1E-6,ABS(B79-$E$35)&lt;1E-6),AB79+MOD(6-WEEKDAY(AB79,2),7),""),"")</f>
        <v/>
      </c>
      <c r="AB79" s="62">
        <f>IF($D79,$C$4+7*B79,"")</f>
        <v/>
      </c>
      <c r="AC79" s="62">
        <f>IF($D79,$C$4+7*C79-1,"")</f>
        <v/>
      </c>
    </row>
    <row r="80" spans="1:29">
      <c r="A80" s="19">
        <v>41</v>
      </c>
      <c r="B80" s="19">
        <f>A80-1</f>
        <v>40.0</v>
      </c>
      <c r="C80" s="19">
        <f>A80</f>
        <v>41.0</v>
      </c>
      <c r="D80" s="24" t="b">
        <f>AND($C$15,A80&lt;=$C$9)</f>
        <v>0</v>
      </c>
      <c r="E80" s="24">
        <f>IF(AND($D80,$D$21&gt;0,$F$21&gt;$B80+1E-9,$E$21&lt;$C80-1E-9)," → "&amp;$B$21,"")</f>
        <v/>
      </c>
      <c r="F80" s="24">
        <f>IF(AND($D80,$D$22&gt;0,$F$22&gt;$B80+1E-9,$E$22&lt;$C80-1E-9)," → "&amp;$B$22,"")</f>
        <v/>
      </c>
      <c r="G80" s="24">
        <f>IF(AND($D80,$D$23&gt;0,$F$23&gt;$B80+1E-9,$E$23&lt;$C80-1E-9)," → "&amp;$B$23,"")</f>
        <v/>
      </c>
      <c r="H80" s="24">
        <f>IF(AND($D80,$D$24&gt;0,$F$24&gt;$B80+1E-9,$E$24&lt;$C80-1E-9)," → "&amp;$B$24,"")</f>
        <v/>
      </c>
      <c r="I80" s="24">
        <f>IF(AND($D80,$D$25&gt;0,$F$25&gt;$B80+1E-9,$E$25&lt;$C80-1E-9)," → "&amp;$B$25,"")</f>
        <v/>
      </c>
      <c r="J80" s="24">
        <f>IF(AND($D80,$D$26&gt;0,$F$26&gt;$B80+1E-9,$E$26&lt;$C80-1E-9)," → "&amp;$B$26,"")</f>
        <v/>
      </c>
      <c r="K80" s="24">
        <f>IF(AND($D80,$D$27&gt;0,$F$27&gt;$B80+1E-9,$E$27&lt;$C80-1E-9)," → "&amp;$B$27,"")</f>
        <v/>
      </c>
      <c r="L80" s="24">
        <f>IF(AND($D80,$D$28&gt;0,$F$28&gt;$B80+1E-9,$E$28&lt;$C80-1E-9)," → "&amp;$B$28,"")</f>
        <v/>
      </c>
      <c r="M80" s="24">
        <f>IF(AND($D80,$D$29&gt;0,$F$29&gt;$B80+1E-9,$E$29&lt;$C80-1E-9)," → "&amp;$B$29,"")</f>
        <v/>
      </c>
      <c r="N80" s="24">
        <f>IF(AND($D80,$D$30&gt;0,$F$30&gt;$B80+1E-9,$E$30&lt;$C80-1E-9)," → "&amp;$B$30,"")</f>
        <v/>
      </c>
      <c r="O80" s="24">
        <f>IF(AND($D80,$D$31&gt;0,$F$31&gt;$B80+1E-9,$E$31&lt;$C80-1E-9)," → "&amp;$B$31,"")</f>
        <v/>
      </c>
      <c r="P80" s="24">
        <f>IF(AND($D80,$D$32&gt;0,$F$32&gt;$B80+1E-9,$E$32&lt;$C80-1E-9)," → "&amp;$B$32,"")</f>
        <v/>
      </c>
      <c r="Q80" s="24">
        <f>IF(AND($D80,$D$33&gt;0,$F$33&gt;$B80+1E-9,$E$33&lt;$C80-1E-9)," → "&amp;$B$33,"")</f>
        <v/>
      </c>
      <c r="R80" s="24">
        <f>IF(AND($D80,$D$34&gt;0,$F$34&gt;$B80+1E-9,$E$34&lt;$C80-1E-9)," → "&amp;$B$34,"")</f>
        <v/>
      </c>
      <c r="S80" s="24">
        <f>IF(AND($D80,$D$35&gt;0,$F$35&gt;$B80+1E-9,$E$35&lt;$C80-1E-9)," → "&amp;$B$35,"")</f>
        <v/>
      </c>
      <c r="T80" s="24">
        <f>IF(AND($D80,$D$36&gt;0,$F$36&gt;$B80+1E-9,$E$36&lt;$C80-1E-9)," → "&amp;$B$36,"")</f>
        <v/>
      </c>
      <c r="U80" s="24">
        <f>IF($D80,MID(E80&amp;F80&amp;G80&amp;H80&amp;I80&amp;J80&amp;K80&amp;L80&amp;M80&amp;N80&amp;O80&amp;P80&amp;Q80&amp;R80&amp;S80&amp;T80,4,200),"")</f>
        <v/>
      </c>
      <c r="V80" s="23">
        <f>MAX(0,MIN($F$24,C80)-MAX($E$24,B80))+MAX(0,MIN($F$31,C80)-MAX($E$31,B80))</f>
        <v>0.0</v>
      </c>
      <c r="W80" s="23">
        <f>MAX(0,MIN($E$24,C80)-MAX(0,B80))+MAX(0,MIN($E$31,C80)-MAX($F$24,B80))</f>
        <v>0.0</v>
      </c>
      <c r="X80" s="23">
        <f>IF($D80,$C$16*(1-V80),"")</f>
        <v/>
      </c>
      <c r="Y80" s="23">
        <f>IF($D80,$C$16*$C$12*W80,"")</f>
        <v/>
      </c>
      <c r="Z80" s="24">
        <f>IF($D80,IF(B80+0.5&lt;$E$32,IF(OR(AND(B80+0.5&gt;=$E$24,B80+0.5&lt;$F$24),AND(B80+0.5&gt;=$E$31,B80+0.5&lt;$F$31)),"Spare","Learn"),IF(B80+0.5&lt;$E$33,"Fix gaps",IF(B80+0.5&lt;$E$36,"Mock exam","Final week"))),"")</f>
        <v/>
      </c>
      <c r="AA80" s="62">
        <f>IF($D80,IF(OR(ABS(B80-$E$33)&lt;1E-6,ABS(B80-$E$34)&lt;1E-6,ABS(B80-$E$35)&lt;1E-6),AB80+MOD(6-WEEKDAY(AB80,2),7),""),"")</f>
        <v/>
      </c>
      <c r="AB80" s="62">
        <f>IF($D80,$C$4+7*B80,"")</f>
        <v/>
      </c>
      <c r="AC80" s="62">
        <f>IF($D80,$C$4+7*C80-1,"")</f>
        <v/>
      </c>
    </row>
    <row r="81" spans="1:29">
      <c r="A81" s="19">
        <v>42</v>
      </c>
      <c r="B81" s="19">
        <f>A81-1</f>
        <v>41.0</v>
      </c>
      <c r="C81" s="19">
        <f>A81</f>
        <v>42.0</v>
      </c>
      <c r="D81" s="24" t="b">
        <f>AND($C$15,A81&lt;=$C$9)</f>
        <v>0</v>
      </c>
      <c r="E81" s="24">
        <f>IF(AND($D81,$D$21&gt;0,$F$21&gt;$B81+1E-9,$E$21&lt;$C81-1E-9)," → "&amp;$B$21,"")</f>
        <v/>
      </c>
      <c r="F81" s="24">
        <f>IF(AND($D81,$D$22&gt;0,$F$22&gt;$B81+1E-9,$E$22&lt;$C81-1E-9)," → "&amp;$B$22,"")</f>
        <v/>
      </c>
      <c r="G81" s="24">
        <f>IF(AND($D81,$D$23&gt;0,$F$23&gt;$B81+1E-9,$E$23&lt;$C81-1E-9)," → "&amp;$B$23,"")</f>
        <v/>
      </c>
      <c r="H81" s="24">
        <f>IF(AND($D81,$D$24&gt;0,$F$24&gt;$B81+1E-9,$E$24&lt;$C81-1E-9)," → "&amp;$B$24,"")</f>
        <v/>
      </c>
      <c r="I81" s="24">
        <f>IF(AND($D81,$D$25&gt;0,$F$25&gt;$B81+1E-9,$E$25&lt;$C81-1E-9)," → "&amp;$B$25,"")</f>
        <v/>
      </c>
      <c r="J81" s="24">
        <f>IF(AND($D81,$D$26&gt;0,$F$26&gt;$B81+1E-9,$E$26&lt;$C81-1E-9)," → "&amp;$B$26,"")</f>
        <v/>
      </c>
      <c r="K81" s="24">
        <f>IF(AND($D81,$D$27&gt;0,$F$27&gt;$B81+1E-9,$E$27&lt;$C81-1E-9)," → "&amp;$B$27,"")</f>
        <v/>
      </c>
      <c r="L81" s="24">
        <f>IF(AND($D81,$D$28&gt;0,$F$28&gt;$B81+1E-9,$E$28&lt;$C81-1E-9)," → "&amp;$B$28,"")</f>
        <v/>
      </c>
      <c r="M81" s="24">
        <f>IF(AND($D81,$D$29&gt;0,$F$29&gt;$B81+1E-9,$E$29&lt;$C81-1E-9)," → "&amp;$B$29,"")</f>
        <v/>
      </c>
      <c r="N81" s="24">
        <f>IF(AND($D81,$D$30&gt;0,$F$30&gt;$B81+1E-9,$E$30&lt;$C81-1E-9)," → "&amp;$B$30,"")</f>
        <v/>
      </c>
      <c r="O81" s="24">
        <f>IF(AND($D81,$D$31&gt;0,$F$31&gt;$B81+1E-9,$E$31&lt;$C81-1E-9)," → "&amp;$B$31,"")</f>
        <v/>
      </c>
      <c r="P81" s="24">
        <f>IF(AND($D81,$D$32&gt;0,$F$32&gt;$B81+1E-9,$E$32&lt;$C81-1E-9)," → "&amp;$B$32,"")</f>
        <v/>
      </c>
      <c r="Q81" s="24">
        <f>IF(AND($D81,$D$33&gt;0,$F$33&gt;$B81+1E-9,$E$33&lt;$C81-1E-9)," → "&amp;$B$33,"")</f>
        <v/>
      </c>
      <c r="R81" s="24">
        <f>IF(AND($D81,$D$34&gt;0,$F$34&gt;$B81+1E-9,$E$34&lt;$C81-1E-9)," → "&amp;$B$34,"")</f>
        <v/>
      </c>
      <c r="S81" s="24">
        <f>IF(AND($D81,$D$35&gt;0,$F$35&gt;$B81+1E-9,$E$35&lt;$C81-1E-9)," → "&amp;$B$35,"")</f>
        <v/>
      </c>
      <c r="T81" s="24">
        <f>IF(AND($D81,$D$36&gt;0,$F$36&gt;$B81+1E-9,$E$36&lt;$C81-1E-9)," → "&amp;$B$36,"")</f>
        <v/>
      </c>
      <c r="U81" s="24">
        <f>IF($D81,MID(E81&amp;F81&amp;G81&amp;H81&amp;I81&amp;J81&amp;K81&amp;L81&amp;M81&amp;N81&amp;O81&amp;P81&amp;Q81&amp;R81&amp;S81&amp;T81,4,200),"")</f>
        <v/>
      </c>
      <c r="V81" s="23">
        <f>MAX(0,MIN($F$24,C81)-MAX($E$24,B81))+MAX(0,MIN($F$31,C81)-MAX($E$31,B81))</f>
        <v>0.0</v>
      </c>
      <c r="W81" s="23">
        <f>MAX(0,MIN($E$24,C81)-MAX(0,B81))+MAX(0,MIN($E$31,C81)-MAX($F$24,B81))</f>
        <v>0.0</v>
      </c>
      <c r="X81" s="23">
        <f>IF($D81,$C$16*(1-V81),"")</f>
        <v/>
      </c>
      <c r="Y81" s="23">
        <f>IF($D81,$C$16*$C$12*W81,"")</f>
        <v/>
      </c>
      <c r="Z81" s="24">
        <f>IF($D81,IF(B81+0.5&lt;$E$32,IF(OR(AND(B81+0.5&gt;=$E$24,B81+0.5&lt;$F$24),AND(B81+0.5&gt;=$E$31,B81+0.5&lt;$F$31)),"Spare","Learn"),IF(B81+0.5&lt;$E$33,"Fix gaps",IF(B81+0.5&lt;$E$36,"Mock exam","Final week"))),"")</f>
        <v/>
      </c>
      <c r="AA81" s="62">
        <f>IF($D81,IF(OR(ABS(B81-$E$33)&lt;1E-6,ABS(B81-$E$34)&lt;1E-6,ABS(B81-$E$35)&lt;1E-6),AB81+MOD(6-WEEKDAY(AB81,2),7),""),"")</f>
        <v/>
      </c>
      <c r="AB81" s="62">
        <f>IF($D81,$C$4+7*B81,"")</f>
        <v/>
      </c>
      <c r="AC81" s="62">
        <f>IF($D81,$C$4+7*C81-1,"")</f>
        <v/>
      </c>
    </row>
    <row r="82" spans="1:29">
      <c r="A82" s="19">
        <v>43</v>
      </c>
      <c r="B82" s="19">
        <f>A82-1</f>
        <v>42.0</v>
      </c>
      <c r="C82" s="19">
        <f>A82</f>
        <v>43.0</v>
      </c>
      <c r="D82" s="24" t="b">
        <f>AND($C$15,A82&lt;=$C$9)</f>
        <v>0</v>
      </c>
      <c r="E82" s="24">
        <f>IF(AND($D82,$D$21&gt;0,$F$21&gt;$B82+1E-9,$E$21&lt;$C82-1E-9)," → "&amp;$B$21,"")</f>
        <v/>
      </c>
      <c r="F82" s="24">
        <f>IF(AND($D82,$D$22&gt;0,$F$22&gt;$B82+1E-9,$E$22&lt;$C82-1E-9)," → "&amp;$B$22,"")</f>
        <v/>
      </c>
      <c r="G82" s="24">
        <f>IF(AND($D82,$D$23&gt;0,$F$23&gt;$B82+1E-9,$E$23&lt;$C82-1E-9)," → "&amp;$B$23,"")</f>
        <v/>
      </c>
      <c r="H82" s="24">
        <f>IF(AND($D82,$D$24&gt;0,$F$24&gt;$B82+1E-9,$E$24&lt;$C82-1E-9)," → "&amp;$B$24,"")</f>
        <v/>
      </c>
      <c r="I82" s="24">
        <f>IF(AND($D82,$D$25&gt;0,$F$25&gt;$B82+1E-9,$E$25&lt;$C82-1E-9)," → "&amp;$B$25,"")</f>
        <v/>
      </c>
      <c r="J82" s="24">
        <f>IF(AND($D82,$D$26&gt;0,$F$26&gt;$B82+1E-9,$E$26&lt;$C82-1E-9)," → "&amp;$B$26,"")</f>
        <v/>
      </c>
      <c r="K82" s="24">
        <f>IF(AND($D82,$D$27&gt;0,$F$27&gt;$B82+1E-9,$E$27&lt;$C82-1E-9)," → "&amp;$B$27,"")</f>
        <v/>
      </c>
      <c r="L82" s="24">
        <f>IF(AND($D82,$D$28&gt;0,$F$28&gt;$B82+1E-9,$E$28&lt;$C82-1E-9)," → "&amp;$B$28,"")</f>
        <v/>
      </c>
      <c r="M82" s="24">
        <f>IF(AND($D82,$D$29&gt;0,$F$29&gt;$B82+1E-9,$E$29&lt;$C82-1E-9)," → "&amp;$B$29,"")</f>
        <v/>
      </c>
      <c r="N82" s="24">
        <f>IF(AND($D82,$D$30&gt;0,$F$30&gt;$B82+1E-9,$E$30&lt;$C82-1E-9)," → "&amp;$B$30,"")</f>
        <v/>
      </c>
      <c r="O82" s="24">
        <f>IF(AND($D82,$D$31&gt;0,$F$31&gt;$B82+1E-9,$E$31&lt;$C82-1E-9)," → "&amp;$B$31,"")</f>
        <v/>
      </c>
      <c r="P82" s="24">
        <f>IF(AND($D82,$D$32&gt;0,$F$32&gt;$B82+1E-9,$E$32&lt;$C82-1E-9)," → "&amp;$B$32,"")</f>
        <v/>
      </c>
      <c r="Q82" s="24">
        <f>IF(AND($D82,$D$33&gt;0,$F$33&gt;$B82+1E-9,$E$33&lt;$C82-1E-9)," → "&amp;$B$33,"")</f>
        <v/>
      </c>
      <c r="R82" s="24">
        <f>IF(AND($D82,$D$34&gt;0,$F$34&gt;$B82+1E-9,$E$34&lt;$C82-1E-9)," → "&amp;$B$34,"")</f>
        <v/>
      </c>
      <c r="S82" s="24">
        <f>IF(AND($D82,$D$35&gt;0,$F$35&gt;$B82+1E-9,$E$35&lt;$C82-1E-9)," → "&amp;$B$35,"")</f>
        <v/>
      </c>
      <c r="T82" s="24">
        <f>IF(AND($D82,$D$36&gt;0,$F$36&gt;$B82+1E-9,$E$36&lt;$C82-1E-9)," → "&amp;$B$36,"")</f>
        <v/>
      </c>
      <c r="U82" s="24">
        <f>IF($D82,MID(E82&amp;F82&amp;G82&amp;H82&amp;I82&amp;J82&amp;K82&amp;L82&amp;M82&amp;N82&amp;O82&amp;P82&amp;Q82&amp;R82&amp;S82&amp;T82,4,200),"")</f>
        <v/>
      </c>
      <c r="V82" s="23">
        <f>MAX(0,MIN($F$24,C82)-MAX($E$24,B82))+MAX(0,MIN($F$31,C82)-MAX($E$31,B82))</f>
        <v>0.0</v>
      </c>
      <c r="W82" s="23">
        <f>MAX(0,MIN($E$24,C82)-MAX(0,B82))+MAX(0,MIN($E$31,C82)-MAX($F$24,B82))</f>
        <v>0.0</v>
      </c>
      <c r="X82" s="23">
        <f>IF($D82,$C$16*(1-V82),"")</f>
        <v/>
      </c>
      <c r="Y82" s="23">
        <f>IF($D82,$C$16*$C$12*W82,"")</f>
        <v/>
      </c>
      <c r="Z82" s="24">
        <f>IF($D82,IF(B82+0.5&lt;$E$32,IF(OR(AND(B82+0.5&gt;=$E$24,B82+0.5&lt;$F$24),AND(B82+0.5&gt;=$E$31,B82+0.5&lt;$F$31)),"Spare","Learn"),IF(B82+0.5&lt;$E$33,"Fix gaps",IF(B82+0.5&lt;$E$36,"Mock exam","Final week"))),"")</f>
        <v/>
      </c>
      <c r="AA82" s="62">
        <f>IF($D82,IF(OR(ABS(B82-$E$33)&lt;1E-6,ABS(B82-$E$34)&lt;1E-6,ABS(B82-$E$35)&lt;1E-6),AB82+MOD(6-WEEKDAY(AB82,2),7),""),"")</f>
        <v/>
      </c>
      <c r="AB82" s="62">
        <f>IF($D82,$C$4+7*B82,"")</f>
        <v/>
      </c>
      <c r="AC82" s="62">
        <f>IF($D82,$C$4+7*C82-1,"")</f>
        <v/>
      </c>
    </row>
    <row r="83" spans="1:29">
      <c r="A83" s="19">
        <v>44</v>
      </c>
      <c r="B83" s="19">
        <f>A83-1</f>
        <v>43.0</v>
      </c>
      <c r="C83" s="19">
        <f>A83</f>
        <v>44.0</v>
      </c>
      <c r="D83" s="24" t="b">
        <f>AND($C$15,A83&lt;=$C$9)</f>
        <v>0</v>
      </c>
      <c r="E83" s="24">
        <f>IF(AND($D83,$D$21&gt;0,$F$21&gt;$B83+1E-9,$E$21&lt;$C83-1E-9)," → "&amp;$B$21,"")</f>
        <v/>
      </c>
      <c r="F83" s="24">
        <f>IF(AND($D83,$D$22&gt;0,$F$22&gt;$B83+1E-9,$E$22&lt;$C83-1E-9)," → "&amp;$B$22,"")</f>
        <v/>
      </c>
      <c r="G83" s="24">
        <f>IF(AND($D83,$D$23&gt;0,$F$23&gt;$B83+1E-9,$E$23&lt;$C83-1E-9)," → "&amp;$B$23,"")</f>
        <v/>
      </c>
      <c r="H83" s="24">
        <f>IF(AND($D83,$D$24&gt;0,$F$24&gt;$B83+1E-9,$E$24&lt;$C83-1E-9)," → "&amp;$B$24,"")</f>
        <v/>
      </c>
      <c r="I83" s="24">
        <f>IF(AND($D83,$D$25&gt;0,$F$25&gt;$B83+1E-9,$E$25&lt;$C83-1E-9)," → "&amp;$B$25,"")</f>
        <v/>
      </c>
      <c r="J83" s="24">
        <f>IF(AND($D83,$D$26&gt;0,$F$26&gt;$B83+1E-9,$E$26&lt;$C83-1E-9)," → "&amp;$B$26,"")</f>
        <v/>
      </c>
      <c r="K83" s="24">
        <f>IF(AND($D83,$D$27&gt;0,$F$27&gt;$B83+1E-9,$E$27&lt;$C83-1E-9)," → "&amp;$B$27,"")</f>
        <v/>
      </c>
      <c r="L83" s="24">
        <f>IF(AND($D83,$D$28&gt;0,$F$28&gt;$B83+1E-9,$E$28&lt;$C83-1E-9)," → "&amp;$B$28,"")</f>
        <v/>
      </c>
      <c r="M83" s="24">
        <f>IF(AND($D83,$D$29&gt;0,$F$29&gt;$B83+1E-9,$E$29&lt;$C83-1E-9)," → "&amp;$B$29,"")</f>
        <v/>
      </c>
      <c r="N83" s="24">
        <f>IF(AND($D83,$D$30&gt;0,$F$30&gt;$B83+1E-9,$E$30&lt;$C83-1E-9)," → "&amp;$B$30,"")</f>
        <v/>
      </c>
      <c r="O83" s="24">
        <f>IF(AND($D83,$D$31&gt;0,$F$31&gt;$B83+1E-9,$E$31&lt;$C83-1E-9)," → "&amp;$B$31,"")</f>
        <v/>
      </c>
      <c r="P83" s="24">
        <f>IF(AND($D83,$D$32&gt;0,$F$32&gt;$B83+1E-9,$E$32&lt;$C83-1E-9)," → "&amp;$B$32,"")</f>
        <v/>
      </c>
      <c r="Q83" s="24">
        <f>IF(AND($D83,$D$33&gt;0,$F$33&gt;$B83+1E-9,$E$33&lt;$C83-1E-9)," → "&amp;$B$33,"")</f>
        <v/>
      </c>
      <c r="R83" s="24">
        <f>IF(AND($D83,$D$34&gt;0,$F$34&gt;$B83+1E-9,$E$34&lt;$C83-1E-9)," → "&amp;$B$34,"")</f>
        <v/>
      </c>
      <c r="S83" s="24">
        <f>IF(AND($D83,$D$35&gt;0,$F$35&gt;$B83+1E-9,$E$35&lt;$C83-1E-9)," → "&amp;$B$35,"")</f>
        <v/>
      </c>
      <c r="T83" s="24">
        <f>IF(AND($D83,$D$36&gt;0,$F$36&gt;$B83+1E-9,$E$36&lt;$C83-1E-9)," → "&amp;$B$36,"")</f>
        <v/>
      </c>
      <c r="U83" s="24">
        <f>IF($D83,MID(E83&amp;F83&amp;G83&amp;H83&amp;I83&amp;J83&amp;K83&amp;L83&amp;M83&amp;N83&amp;O83&amp;P83&amp;Q83&amp;R83&amp;S83&amp;T83,4,200),"")</f>
        <v/>
      </c>
      <c r="V83" s="23">
        <f>MAX(0,MIN($F$24,C83)-MAX($E$24,B83))+MAX(0,MIN($F$31,C83)-MAX($E$31,B83))</f>
        <v>0.0</v>
      </c>
      <c r="W83" s="23">
        <f>MAX(0,MIN($E$24,C83)-MAX(0,B83))+MAX(0,MIN($E$31,C83)-MAX($F$24,B83))</f>
        <v>0.0</v>
      </c>
      <c r="X83" s="23">
        <f>IF($D83,$C$16*(1-V83),"")</f>
        <v/>
      </c>
      <c r="Y83" s="23">
        <f>IF($D83,$C$16*$C$12*W83,"")</f>
        <v/>
      </c>
      <c r="Z83" s="24">
        <f>IF($D83,IF(B83+0.5&lt;$E$32,IF(OR(AND(B83+0.5&gt;=$E$24,B83+0.5&lt;$F$24),AND(B83+0.5&gt;=$E$31,B83+0.5&lt;$F$31)),"Spare","Learn"),IF(B83+0.5&lt;$E$33,"Fix gaps",IF(B83+0.5&lt;$E$36,"Mock exam","Final week"))),"")</f>
        <v/>
      </c>
      <c r="AA83" s="62">
        <f>IF($D83,IF(OR(ABS(B83-$E$33)&lt;1E-6,ABS(B83-$E$34)&lt;1E-6,ABS(B83-$E$35)&lt;1E-6),AB83+MOD(6-WEEKDAY(AB83,2),7),""),"")</f>
        <v/>
      </c>
      <c r="AB83" s="62">
        <f>IF($D83,$C$4+7*B83,"")</f>
        <v/>
      </c>
      <c r="AC83" s="62">
        <f>IF($D83,$C$4+7*C83-1,"")</f>
        <v/>
      </c>
    </row>
    <row r="84" spans="1:29">
      <c r="A84" s="19">
        <v>45</v>
      </c>
      <c r="B84" s="19">
        <f>A84-1</f>
        <v>44.0</v>
      </c>
      <c r="C84" s="19">
        <f>A84</f>
        <v>45.0</v>
      </c>
      <c r="D84" s="24" t="b">
        <f>AND($C$15,A84&lt;=$C$9)</f>
        <v>0</v>
      </c>
      <c r="E84" s="24">
        <f>IF(AND($D84,$D$21&gt;0,$F$21&gt;$B84+1E-9,$E$21&lt;$C84-1E-9)," → "&amp;$B$21,"")</f>
        <v/>
      </c>
      <c r="F84" s="24">
        <f>IF(AND($D84,$D$22&gt;0,$F$22&gt;$B84+1E-9,$E$22&lt;$C84-1E-9)," → "&amp;$B$22,"")</f>
        <v/>
      </c>
      <c r="G84" s="24">
        <f>IF(AND($D84,$D$23&gt;0,$F$23&gt;$B84+1E-9,$E$23&lt;$C84-1E-9)," → "&amp;$B$23,"")</f>
        <v/>
      </c>
      <c r="H84" s="24">
        <f>IF(AND($D84,$D$24&gt;0,$F$24&gt;$B84+1E-9,$E$24&lt;$C84-1E-9)," → "&amp;$B$24,"")</f>
        <v/>
      </c>
      <c r="I84" s="24">
        <f>IF(AND($D84,$D$25&gt;0,$F$25&gt;$B84+1E-9,$E$25&lt;$C84-1E-9)," → "&amp;$B$25,"")</f>
        <v/>
      </c>
      <c r="J84" s="24">
        <f>IF(AND($D84,$D$26&gt;0,$F$26&gt;$B84+1E-9,$E$26&lt;$C84-1E-9)," → "&amp;$B$26,"")</f>
        <v/>
      </c>
      <c r="K84" s="24">
        <f>IF(AND($D84,$D$27&gt;0,$F$27&gt;$B84+1E-9,$E$27&lt;$C84-1E-9)," → "&amp;$B$27,"")</f>
        <v/>
      </c>
      <c r="L84" s="24">
        <f>IF(AND($D84,$D$28&gt;0,$F$28&gt;$B84+1E-9,$E$28&lt;$C84-1E-9)," → "&amp;$B$28,"")</f>
        <v/>
      </c>
      <c r="M84" s="24">
        <f>IF(AND($D84,$D$29&gt;0,$F$29&gt;$B84+1E-9,$E$29&lt;$C84-1E-9)," → "&amp;$B$29,"")</f>
        <v/>
      </c>
      <c r="N84" s="24">
        <f>IF(AND($D84,$D$30&gt;0,$F$30&gt;$B84+1E-9,$E$30&lt;$C84-1E-9)," → "&amp;$B$30,"")</f>
        <v/>
      </c>
      <c r="O84" s="24">
        <f>IF(AND($D84,$D$31&gt;0,$F$31&gt;$B84+1E-9,$E$31&lt;$C84-1E-9)," → "&amp;$B$31,"")</f>
        <v/>
      </c>
      <c r="P84" s="24">
        <f>IF(AND($D84,$D$32&gt;0,$F$32&gt;$B84+1E-9,$E$32&lt;$C84-1E-9)," → "&amp;$B$32,"")</f>
        <v/>
      </c>
      <c r="Q84" s="24">
        <f>IF(AND($D84,$D$33&gt;0,$F$33&gt;$B84+1E-9,$E$33&lt;$C84-1E-9)," → "&amp;$B$33,"")</f>
        <v/>
      </c>
      <c r="R84" s="24">
        <f>IF(AND($D84,$D$34&gt;0,$F$34&gt;$B84+1E-9,$E$34&lt;$C84-1E-9)," → "&amp;$B$34,"")</f>
        <v/>
      </c>
      <c r="S84" s="24">
        <f>IF(AND($D84,$D$35&gt;0,$F$35&gt;$B84+1E-9,$E$35&lt;$C84-1E-9)," → "&amp;$B$35,"")</f>
        <v/>
      </c>
      <c r="T84" s="24">
        <f>IF(AND($D84,$D$36&gt;0,$F$36&gt;$B84+1E-9,$E$36&lt;$C84-1E-9)," → "&amp;$B$36,"")</f>
        <v/>
      </c>
      <c r="U84" s="24">
        <f>IF($D84,MID(E84&amp;F84&amp;G84&amp;H84&amp;I84&amp;J84&amp;K84&amp;L84&amp;M84&amp;N84&amp;O84&amp;P84&amp;Q84&amp;R84&amp;S84&amp;T84,4,200),"")</f>
        <v/>
      </c>
      <c r="V84" s="23">
        <f>MAX(0,MIN($F$24,C84)-MAX($E$24,B84))+MAX(0,MIN($F$31,C84)-MAX($E$31,B84))</f>
        <v>0.0</v>
      </c>
      <c r="W84" s="23">
        <f>MAX(0,MIN($E$24,C84)-MAX(0,B84))+MAX(0,MIN($E$31,C84)-MAX($F$24,B84))</f>
        <v>0.0</v>
      </c>
      <c r="X84" s="23">
        <f>IF($D84,$C$16*(1-V84),"")</f>
        <v/>
      </c>
      <c r="Y84" s="23">
        <f>IF($D84,$C$16*$C$12*W84,"")</f>
        <v/>
      </c>
      <c r="Z84" s="24">
        <f>IF($D84,IF(B84+0.5&lt;$E$32,IF(OR(AND(B84+0.5&gt;=$E$24,B84+0.5&lt;$F$24),AND(B84+0.5&gt;=$E$31,B84+0.5&lt;$F$31)),"Spare","Learn"),IF(B84+0.5&lt;$E$33,"Fix gaps",IF(B84+0.5&lt;$E$36,"Mock exam","Final week"))),"")</f>
        <v/>
      </c>
      <c r="AA84" s="62">
        <f>IF($D84,IF(OR(ABS(B84-$E$33)&lt;1E-6,ABS(B84-$E$34)&lt;1E-6,ABS(B84-$E$35)&lt;1E-6),AB84+MOD(6-WEEKDAY(AB84,2),7),""),"")</f>
        <v/>
      </c>
      <c r="AB84" s="62">
        <f>IF($D84,$C$4+7*B84,"")</f>
        <v/>
      </c>
      <c r="AC84" s="62">
        <f>IF($D84,$C$4+7*C84-1,"")</f>
        <v/>
      </c>
    </row>
    <row r="85" spans="1:29">
      <c r="A85" s="19">
        <v>46</v>
      </c>
      <c r="B85" s="19">
        <f>A85-1</f>
        <v>45.0</v>
      </c>
      <c r="C85" s="19">
        <f>A85</f>
        <v>46.0</v>
      </c>
      <c r="D85" s="24" t="b">
        <f>AND($C$15,A85&lt;=$C$9)</f>
        <v>0</v>
      </c>
      <c r="E85" s="24">
        <f>IF(AND($D85,$D$21&gt;0,$F$21&gt;$B85+1E-9,$E$21&lt;$C85-1E-9)," → "&amp;$B$21,"")</f>
        <v/>
      </c>
      <c r="F85" s="24">
        <f>IF(AND($D85,$D$22&gt;0,$F$22&gt;$B85+1E-9,$E$22&lt;$C85-1E-9)," → "&amp;$B$22,"")</f>
        <v/>
      </c>
      <c r="G85" s="24">
        <f>IF(AND($D85,$D$23&gt;0,$F$23&gt;$B85+1E-9,$E$23&lt;$C85-1E-9)," → "&amp;$B$23,"")</f>
        <v/>
      </c>
      <c r="H85" s="24">
        <f>IF(AND($D85,$D$24&gt;0,$F$24&gt;$B85+1E-9,$E$24&lt;$C85-1E-9)," → "&amp;$B$24,"")</f>
        <v/>
      </c>
      <c r="I85" s="24">
        <f>IF(AND($D85,$D$25&gt;0,$F$25&gt;$B85+1E-9,$E$25&lt;$C85-1E-9)," → "&amp;$B$25,"")</f>
        <v/>
      </c>
      <c r="J85" s="24">
        <f>IF(AND($D85,$D$26&gt;0,$F$26&gt;$B85+1E-9,$E$26&lt;$C85-1E-9)," → "&amp;$B$26,"")</f>
        <v/>
      </c>
      <c r="K85" s="24">
        <f>IF(AND($D85,$D$27&gt;0,$F$27&gt;$B85+1E-9,$E$27&lt;$C85-1E-9)," → "&amp;$B$27,"")</f>
        <v/>
      </c>
      <c r="L85" s="24">
        <f>IF(AND($D85,$D$28&gt;0,$F$28&gt;$B85+1E-9,$E$28&lt;$C85-1E-9)," → "&amp;$B$28,"")</f>
        <v/>
      </c>
      <c r="M85" s="24">
        <f>IF(AND($D85,$D$29&gt;0,$F$29&gt;$B85+1E-9,$E$29&lt;$C85-1E-9)," → "&amp;$B$29,"")</f>
        <v/>
      </c>
      <c r="N85" s="24">
        <f>IF(AND($D85,$D$30&gt;0,$F$30&gt;$B85+1E-9,$E$30&lt;$C85-1E-9)," → "&amp;$B$30,"")</f>
        <v/>
      </c>
      <c r="O85" s="24">
        <f>IF(AND($D85,$D$31&gt;0,$F$31&gt;$B85+1E-9,$E$31&lt;$C85-1E-9)," → "&amp;$B$31,"")</f>
        <v/>
      </c>
      <c r="P85" s="24">
        <f>IF(AND($D85,$D$32&gt;0,$F$32&gt;$B85+1E-9,$E$32&lt;$C85-1E-9)," → "&amp;$B$32,"")</f>
        <v/>
      </c>
      <c r="Q85" s="24">
        <f>IF(AND($D85,$D$33&gt;0,$F$33&gt;$B85+1E-9,$E$33&lt;$C85-1E-9)," → "&amp;$B$33,"")</f>
        <v/>
      </c>
      <c r="R85" s="24">
        <f>IF(AND($D85,$D$34&gt;0,$F$34&gt;$B85+1E-9,$E$34&lt;$C85-1E-9)," → "&amp;$B$34,"")</f>
        <v/>
      </c>
      <c r="S85" s="24">
        <f>IF(AND($D85,$D$35&gt;0,$F$35&gt;$B85+1E-9,$E$35&lt;$C85-1E-9)," → "&amp;$B$35,"")</f>
        <v/>
      </c>
      <c r="T85" s="24">
        <f>IF(AND($D85,$D$36&gt;0,$F$36&gt;$B85+1E-9,$E$36&lt;$C85-1E-9)," → "&amp;$B$36,"")</f>
        <v/>
      </c>
      <c r="U85" s="24">
        <f>IF($D85,MID(E85&amp;F85&amp;G85&amp;H85&amp;I85&amp;J85&amp;K85&amp;L85&amp;M85&amp;N85&amp;O85&amp;P85&amp;Q85&amp;R85&amp;S85&amp;T85,4,200),"")</f>
        <v/>
      </c>
      <c r="V85" s="23">
        <f>MAX(0,MIN($F$24,C85)-MAX($E$24,B85))+MAX(0,MIN($F$31,C85)-MAX($E$31,B85))</f>
        <v>0.0</v>
      </c>
      <c r="W85" s="23">
        <f>MAX(0,MIN($E$24,C85)-MAX(0,B85))+MAX(0,MIN($E$31,C85)-MAX($F$24,B85))</f>
        <v>0.0</v>
      </c>
      <c r="X85" s="23">
        <f>IF($D85,$C$16*(1-V85),"")</f>
        <v/>
      </c>
      <c r="Y85" s="23">
        <f>IF($D85,$C$16*$C$12*W85,"")</f>
        <v/>
      </c>
      <c r="Z85" s="24">
        <f>IF($D85,IF(B85+0.5&lt;$E$32,IF(OR(AND(B85+0.5&gt;=$E$24,B85+0.5&lt;$F$24),AND(B85+0.5&gt;=$E$31,B85+0.5&lt;$F$31)),"Spare","Learn"),IF(B85+0.5&lt;$E$33,"Fix gaps",IF(B85+0.5&lt;$E$36,"Mock exam","Final week"))),"")</f>
        <v/>
      </c>
      <c r="AA85" s="62">
        <f>IF($D85,IF(OR(ABS(B85-$E$33)&lt;1E-6,ABS(B85-$E$34)&lt;1E-6,ABS(B85-$E$35)&lt;1E-6),AB85+MOD(6-WEEKDAY(AB85,2),7),""),"")</f>
        <v/>
      </c>
      <c r="AB85" s="62">
        <f>IF($D85,$C$4+7*B85,"")</f>
        <v/>
      </c>
      <c r="AC85" s="62">
        <f>IF($D85,$C$4+7*C85-1,"")</f>
        <v/>
      </c>
    </row>
    <row r="86" spans="1:29">
      <c r="A86" s="19">
        <v>47</v>
      </c>
      <c r="B86" s="19">
        <f>A86-1</f>
        <v>46.0</v>
      </c>
      <c r="C86" s="19">
        <f>A86</f>
        <v>47.0</v>
      </c>
      <c r="D86" s="24" t="b">
        <f>AND($C$15,A86&lt;=$C$9)</f>
        <v>0</v>
      </c>
      <c r="E86" s="24">
        <f>IF(AND($D86,$D$21&gt;0,$F$21&gt;$B86+1E-9,$E$21&lt;$C86-1E-9)," → "&amp;$B$21,"")</f>
        <v/>
      </c>
      <c r="F86" s="24">
        <f>IF(AND($D86,$D$22&gt;0,$F$22&gt;$B86+1E-9,$E$22&lt;$C86-1E-9)," → "&amp;$B$22,"")</f>
        <v/>
      </c>
      <c r="G86" s="24">
        <f>IF(AND($D86,$D$23&gt;0,$F$23&gt;$B86+1E-9,$E$23&lt;$C86-1E-9)," → "&amp;$B$23,"")</f>
        <v/>
      </c>
      <c r="H86" s="24">
        <f>IF(AND($D86,$D$24&gt;0,$F$24&gt;$B86+1E-9,$E$24&lt;$C86-1E-9)," → "&amp;$B$24,"")</f>
        <v/>
      </c>
      <c r="I86" s="24">
        <f>IF(AND($D86,$D$25&gt;0,$F$25&gt;$B86+1E-9,$E$25&lt;$C86-1E-9)," → "&amp;$B$25,"")</f>
        <v/>
      </c>
      <c r="J86" s="24">
        <f>IF(AND($D86,$D$26&gt;0,$F$26&gt;$B86+1E-9,$E$26&lt;$C86-1E-9)," → "&amp;$B$26,"")</f>
        <v/>
      </c>
      <c r="K86" s="24">
        <f>IF(AND($D86,$D$27&gt;0,$F$27&gt;$B86+1E-9,$E$27&lt;$C86-1E-9)," → "&amp;$B$27,"")</f>
        <v/>
      </c>
      <c r="L86" s="24">
        <f>IF(AND($D86,$D$28&gt;0,$F$28&gt;$B86+1E-9,$E$28&lt;$C86-1E-9)," → "&amp;$B$28,"")</f>
        <v/>
      </c>
      <c r="M86" s="24">
        <f>IF(AND($D86,$D$29&gt;0,$F$29&gt;$B86+1E-9,$E$29&lt;$C86-1E-9)," → "&amp;$B$29,"")</f>
        <v/>
      </c>
      <c r="N86" s="24">
        <f>IF(AND($D86,$D$30&gt;0,$F$30&gt;$B86+1E-9,$E$30&lt;$C86-1E-9)," → "&amp;$B$30,"")</f>
        <v/>
      </c>
      <c r="O86" s="24">
        <f>IF(AND($D86,$D$31&gt;0,$F$31&gt;$B86+1E-9,$E$31&lt;$C86-1E-9)," → "&amp;$B$31,"")</f>
        <v/>
      </c>
      <c r="P86" s="24">
        <f>IF(AND($D86,$D$32&gt;0,$F$32&gt;$B86+1E-9,$E$32&lt;$C86-1E-9)," → "&amp;$B$32,"")</f>
        <v/>
      </c>
      <c r="Q86" s="24">
        <f>IF(AND($D86,$D$33&gt;0,$F$33&gt;$B86+1E-9,$E$33&lt;$C86-1E-9)," → "&amp;$B$33,"")</f>
        <v/>
      </c>
      <c r="R86" s="24">
        <f>IF(AND($D86,$D$34&gt;0,$F$34&gt;$B86+1E-9,$E$34&lt;$C86-1E-9)," → "&amp;$B$34,"")</f>
        <v/>
      </c>
      <c r="S86" s="24">
        <f>IF(AND($D86,$D$35&gt;0,$F$35&gt;$B86+1E-9,$E$35&lt;$C86-1E-9)," → "&amp;$B$35,"")</f>
        <v/>
      </c>
      <c r="T86" s="24">
        <f>IF(AND($D86,$D$36&gt;0,$F$36&gt;$B86+1E-9,$E$36&lt;$C86-1E-9)," → "&amp;$B$36,"")</f>
        <v/>
      </c>
      <c r="U86" s="24">
        <f>IF($D86,MID(E86&amp;F86&amp;G86&amp;H86&amp;I86&amp;J86&amp;K86&amp;L86&amp;M86&amp;N86&amp;O86&amp;P86&amp;Q86&amp;R86&amp;S86&amp;T86,4,200),"")</f>
        <v/>
      </c>
      <c r="V86" s="23">
        <f>MAX(0,MIN($F$24,C86)-MAX($E$24,B86))+MAX(0,MIN($F$31,C86)-MAX($E$31,B86))</f>
        <v>0.0</v>
      </c>
      <c r="W86" s="23">
        <f>MAX(0,MIN($E$24,C86)-MAX(0,B86))+MAX(0,MIN($E$31,C86)-MAX($F$24,B86))</f>
        <v>0.0</v>
      </c>
      <c r="X86" s="23">
        <f>IF($D86,$C$16*(1-V86),"")</f>
        <v/>
      </c>
      <c r="Y86" s="23">
        <f>IF($D86,$C$16*$C$12*W86,"")</f>
        <v/>
      </c>
      <c r="Z86" s="24">
        <f>IF($D86,IF(B86+0.5&lt;$E$32,IF(OR(AND(B86+0.5&gt;=$E$24,B86+0.5&lt;$F$24),AND(B86+0.5&gt;=$E$31,B86+0.5&lt;$F$31)),"Spare","Learn"),IF(B86+0.5&lt;$E$33,"Fix gaps",IF(B86+0.5&lt;$E$36,"Mock exam","Final week"))),"")</f>
        <v/>
      </c>
      <c r="AA86" s="62">
        <f>IF($D86,IF(OR(ABS(B86-$E$33)&lt;1E-6,ABS(B86-$E$34)&lt;1E-6,ABS(B86-$E$35)&lt;1E-6),AB86+MOD(6-WEEKDAY(AB86,2),7),""),"")</f>
        <v/>
      </c>
      <c r="AB86" s="62">
        <f>IF($D86,$C$4+7*B86,"")</f>
        <v/>
      </c>
      <c r="AC86" s="62">
        <f>IF($D86,$C$4+7*C86-1,"")</f>
        <v/>
      </c>
    </row>
    <row r="87" spans="1:29">
      <c r="A87" s="19">
        <v>48</v>
      </c>
      <c r="B87" s="19">
        <f>A87-1</f>
        <v>47.0</v>
      </c>
      <c r="C87" s="19">
        <f>A87</f>
        <v>48.0</v>
      </c>
      <c r="D87" s="24" t="b">
        <f>AND($C$15,A87&lt;=$C$9)</f>
        <v>0</v>
      </c>
      <c r="E87" s="24">
        <f>IF(AND($D87,$D$21&gt;0,$F$21&gt;$B87+1E-9,$E$21&lt;$C87-1E-9)," → "&amp;$B$21,"")</f>
        <v/>
      </c>
      <c r="F87" s="24">
        <f>IF(AND($D87,$D$22&gt;0,$F$22&gt;$B87+1E-9,$E$22&lt;$C87-1E-9)," → "&amp;$B$22,"")</f>
        <v/>
      </c>
      <c r="G87" s="24">
        <f>IF(AND($D87,$D$23&gt;0,$F$23&gt;$B87+1E-9,$E$23&lt;$C87-1E-9)," → "&amp;$B$23,"")</f>
        <v/>
      </c>
      <c r="H87" s="24">
        <f>IF(AND($D87,$D$24&gt;0,$F$24&gt;$B87+1E-9,$E$24&lt;$C87-1E-9)," → "&amp;$B$24,"")</f>
        <v/>
      </c>
      <c r="I87" s="24">
        <f>IF(AND($D87,$D$25&gt;0,$F$25&gt;$B87+1E-9,$E$25&lt;$C87-1E-9)," → "&amp;$B$25,"")</f>
        <v/>
      </c>
      <c r="J87" s="24">
        <f>IF(AND($D87,$D$26&gt;0,$F$26&gt;$B87+1E-9,$E$26&lt;$C87-1E-9)," → "&amp;$B$26,"")</f>
        <v/>
      </c>
      <c r="K87" s="24">
        <f>IF(AND($D87,$D$27&gt;0,$F$27&gt;$B87+1E-9,$E$27&lt;$C87-1E-9)," → "&amp;$B$27,"")</f>
        <v/>
      </c>
      <c r="L87" s="24">
        <f>IF(AND($D87,$D$28&gt;0,$F$28&gt;$B87+1E-9,$E$28&lt;$C87-1E-9)," → "&amp;$B$28,"")</f>
        <v/>
      </c>
      <c r="M87" s="24">
        <f>IF(AND($D87,$D$29&gt;0,$F$29&gt;$B87+1E-9,$E$29&lt;$C87-1E-9)," → "&amp;$B$29,"")</f>
        <v/>
      </c>
      <c r="N87" s="24">
        <f>IF(AND($D87,$D$30&gt;0,$F$30&gt;$B87+1E-9,$E$30&lt;$C87-1E-9)," → "&amp;$B$30,"")</f>
        <v/>
      </c>
      <c r="O87" s="24">
        <f>IF(AND($D87,$D$31&gt;0,$F$31&gt;$B87+1E-9,$E$31&lt;$C87-1E-9)," → "&amp;$B$31,"")</f>
        <v/>
      </c>
      <c r="P87" s="24">
        <f>IF(AND($D87,$D$32&gt;0,$F$32&gt;$B87+1E-9,$E$32&lt;$C87-1E-9)," → "&amp;$B$32,"")</f>
        <v/>
      </c>
      <c r="Q87" s="24">
        <f>IF(AND($D87,$D$33&gt;0,$F$33&gt;$B87+1E-9,$E$33&lt;$C87-1E-9)," → "&amp;$B$33,"")</f>
        <v/>
      </c>
      <c r="R87" s="24">
        <f>IF(AND($D87,$D$34&gt;0,$F$34&gt;$B87+1E-9,$E$34&lt;$C87-1E-9)," → "&amp;$B$34,"")</f>
        <v/>
      </c>
      <c r="S87" s="24">
        <f>IF(AND($D87,$D$35&gt;0,$F$35&gt;$B87+1E-9,$E$35&lt;$C87-1E-9)," → "&amp;$B$35,"")</f>
        <v/>
      </c>
      <c r="T87" s="24">
        <f>IF(AND($D87,$D$36&gt;0,$F$36&gt;$B87+1E-9,$E$36&lt;$C87-1E-9)," → "&amp;$B$36,"")</f>
        <v/>
      </c>
      <c r="U87" s="24">
        <f>IF($D87,MID(E87&amp;F87&amp;G87&amp;H87&amp;I87&amp;J87&amp;K87&amp;L87&amp;M87&amp;N87&amp;O87&amp;P87&amp;Q87&amp;R87&amp;S87&amp;T87,4,200),"")</f>
        <v/>
      </c>
      <c r="V87" s="23">
        <f>MAX(0,MIN($F$24,C87)-MAX($E$24,B87))+MAX(0,MIN($F$31,C87)-MAX($E$31,B87))</f>
        <v>0.0</v>
      </c>
      <c r="W87" s="23">
        <f>MAX(0,MIN($E$24,C87)-MAX(0,B87))+MAX(0,MIN($E$31,C87)-MAX($F$24,B87))</f>
        <v>0.0</v>
      </c>
      <c r="X87" s="23">
        <f>IF($D87,$C$16*(1-V87),"")</f>
        <v/>
      </c>
      <c r="Y87" s="23">
        <f>IF($D87,$C$16*$C$12*W87,"")</f>
        <v/>
      </c>
      <c r="Z87" s="24">
        <f>IF($D87,IF(B87+0.5&lt;$E$32,IF(OR(AND(B87+0.5&gt;=$E$24,B87+0.5&lt;$F$24),AND(B87+0.5&gt;=$E$31,B87+0.5&lt;$F$31)),"Spare","Learn"),IF(B87+0.5&lt;$E$33,"Fix gaps",IF(B87+0.5&lt;$E$36,"Mock exam","Final week"))),"")</f>
        <v/>
      </c>
      <c r="AA87" s="62">
        <f>IF($D87,IF(OR(ABS(B87-$E$33)&lt;1E-6,ABS(B87-$E$34)&lt;1E-6,ABS(B87-$E$35)&lt;1E-6),AB87+MOD(6-WEEKDAY(AB87,2),7),""),"")</f>
        <v/>
      </c>
      <c r="AB87" s="62">
        <f>IF($D87,$C$4+7*B87,"")</f>
        <v/>
      </c>
      <c r="AC87" s="62">
        <f>IF($D87,$C$4+7*C87-1,"")</f>
        <v/>
      </c>
    </row>
    <row r="88" spans="1:29">
      <c r="A88" s="19">
        <v>49</v>
      </c>
      <c r="B88" s="19">
        <f>A88-1</f>
        <v>48.0</v>
      </c>
      <c r="C88" s="19">
        <f>A88</f>
        <v>49.0</v>
      </c>
      <c r="D88" s="24" t="b">
        <f>AND($C$15,A88&lt;=$C$9)</f>
        <v>0</v>
      </c>
      <c r="E88" s="24">
        <f>IF(AND($D88,$D$21&gt;0,$F$21&gt;$B88+1E-9,$E$21&lt;$C88-1E-9)," → "&amp;$B$21,"")</f>
        <v/>
      </c>
      <c r="F88" s="24">
        <f>IF(AND($D88,$D$22&gt;0,$F$22&gt;$B88+1E-9,$E$22&lt;$C88-1E-9)," → "&amp;$B$22,"")</f>
        <v/>
      </c>
      <c r="G88" s="24">
        <f>IF(AND($D88,$D$23&gt;0,$F$23&gt;$B88+1E-9,$E$23&lt;$C88-1E-9)," → "&amp;$B$23,"")</f>
        <v/>
      </c>
      <c r="H88" s="24">
        <f>IF(AND($D88,$D$24&gt;0,$F$24&gt;$B88+1E-9,$E$24&lt;$C88-1E-9)," → "&amp;$B$24,"")</f>
        <v/>
      </c>
      <c r="I88" s="24">
        <f>IF(AND($D88,$D$25&gt;0,$F$25&gt;$B88+1E-9,$E$25&lt;$C88-1E-9)," → "&amp;$B$25,"")</f>
        <v/>
      </c>
      <c r="J88" s="24">
        <f>IF(AND($D88,$D$26&gt;0,$F$26&gt;$B88+1E-9,$E$26&lt;$C88-1E-9)," → "&amp;$B$26,"")</f>
        <v/>
      </c>
      <c r="K88" s="24">
        <f>IF(AND($D88,$D$27&gt;0,$F$27&gt;$B88+1E-9,$E$27&lt;$C88-1E-9)," → "&amp;$B$27,"")</f>
        <v/>
      </c>
      <c r="L88" s="24">
        <f>IF(AND($D88,$D$28&gt;0,$F$28&gt;$B88+1E-9,$E$28&lt;$C88-1E-9)," → "&amp;$B$28,"")</f>
        <v/>
      </c>
      <c r="M88" s="24">
        <f>IF(AND($D88,$D$29&gt;0,$F$29&gt;$B88+1E-9,$E$29&lt;$C88-1E-9)," → "&amp;$B$29,"")</f>
        <v/>
      </c>
      <c r="N88" s="24">
        <f>IF(AND($D88,$D$30&gt;0,$F$30&gt;$B88+1E-9,$E$30&lt;$C88-1E-9)," → "&amp;$B$30,"")</f>
        <v/>
      </c>
      <c r="O88" s="24">
        <f>IF(AND($D88,$D$31&gt;0,$F$31&gt;$B88+1E-9,$E$31&lt;$C88-1E-9)," → "&amp;$B$31,"")</f>
        <v/>
      </c>
      <c r="P88" s="24">
        <f>IF(AND($D88,$D$32&gt;0,$F$32&gt;$B88+1E-9,$E$32&lt;$C88-1E-9)," → "&amp;$B$32,"")</f>
        <v/>
      </c>
      <c r="Q88" s="24">
        <f>IF(AND($D88,$D$33&gt;0,$F$33&gt;$B88+1E-9,$E$33&lt;$C88-1E-9)," → "&amp;$B$33,"")</f>
        <v/>
      </c>
      <c r="R88" s="24">
        <f>IF(AND($D88,$D$34&gt;0,$F$34&gt;$B88+1E-9,$E$34&lt;$C88-1E-9)," → "&amp;$B$34,"")</f>
        <v/>
      </c>
      <c r="S88" s="24">
        <f>IF(AND($D88,$D$35&gt;0,$F$35&gt;$B88+1E-9,$E$35&lt;$C88-1E-9)," → "&amp;$B$35,"")</f>
        <v/>
      </c>
      <c r="T88" s="24">
        <f>IF(AND($D88,$D$36&gt;0,$F$36&gt;$B88+1E-9,$E$36&lt;$C88-1E-9)," → "&amp;$B$36,"")</f>
        <v/>
      </c>
      <c r="U88" s="24">
        <f>IF($D88,MID(E88&amp;F88&amp;G88&amp;H88&amp;I88&amp;J88&amp;K88&amp;L88&amp;M88&amp;N88&amp;O88&amp;P88&amp;Q88&amp;R88&amp;S88&amp;T88,4,200),"")</f>
        <v/>
      </c>
      <c r="V88" s="23">
        <f>MAX(0,MIN($F$24,C88)-MAX($E$24,B88))+MAX(0,MIN($F$31,C88)-MAX($E$31,B88))</f>
        <v>0.0</v>
      </c>
      <c r="W88" s="23">
        <f>MAX(0,MIN($E$24,C88)-MAX(0,B88))+MAX(0,MIN($E$31,C88)-MAX($F$24,B88))</f>
        <v>0.0</v>
      </c>
      <c r="X88" s="23">
        <f>IF($D88,$C$16*(1-V88),"")</f>
        <v/>
      </c>
      <c r="Y88" s="23">
        <f>IF($D88,$C$16*$C$12*W88,"")</f>
        <v/>
      </c>
      <c r="Z88" s="24">
        <f>IF($D88,IF(B88+0.5&lt;$E$32,IF(OR(AND(B88+0.5&gt;=$E$24,B88+0.5&lt;$F$24),AND(B88+0.5&gt;=$E$31,B88+0.5&lt;$F$31)),"Spare","Learn"),IF(B88+0.5&lt;$E$33,"Fix gaps",IF(B88+0.5&lt;$E$36,"Mock exam","Final week"))),"")</f>
        <v/>
      </c>
      <c r="AA88" s="62">
        <f>IF($D88,IF(OR(ABS(B88-$E$33)&lt;1E-6,ABS(B88-$E$34)&lt;1E-6,ABS(B88-$E$35)&lt;1E-6),AB88+MOD(6-WEEKDAY(AB88,2),7),""),"")</f>
        <v/>
      </c>
      <c r="AB88" s="62">
        <f>IF($D88,$C$4+7*B88,"")</f>
        <v/>
      </c>
      <c r="AC88" s="62">
        <f>IF($D88,$C$4+7*C88-1,"")</f>
        <v/>
      </c>
    </row>
    <row r="89" spans="1:29">
      <c r="A89" s="19">
        <v>50</v>
      </c>
      <c r="B89" s="19">
        <f>A89-1</f>
        <v>49.0</v>
      </c>
      <c r="C89" s="19">
        <f>A89</f>
        <v>50.0</v>
      </c>
      <c r="D89" s="24" t="b">
        <f>AND($C$15,A89&lt;=$C$9)</f>
        <v>0</v>
      </c>
      <c r="E89" s="24">
        <f>IF(AND($D89,$D$21&gt;0,$F$21&gt;$B89+1E-9,$E$21&lt;$C89-1E-9)," → "&amp;$B$21,"")</f>
        <v/>
      </c>
      <c r="F89" s="24">
        <f>IF(AND($D89,$D$22&gt;0,$F$22&gt;$B89+1E-9,$E$22&lt;$C89-1E-9)," → "&amp;$B$22,"")</f>
        <v/>
      </c>
      <c r="G89" s="24">
        <f>IF(AND($D89,$D$23&gt;0,$F$23&gt;$B89+1E-9,$E$23&lt;$C89-1E-9)," → "&amp;$B$23,"")</f>
        <v/>
      </c>
      <c r="H89" s="24">
        <f>IF(AND($D89,$D$24&gt;0,$F$24&gt;$B89+1E-9,$E$24&lt;$C89-1E-9)," → "&amp;$B$24,"")</f>
        <v/>
      </c>
      <c r="I89" s="24">
        <f>IF(AND($D89,$D$25&gt;0,$F$25&gt;$B89+1E-9,$E$25&lt;$C89-1E-9)," → "&amp;$B$25,"")</f>
        <v/>
      </c>
      <c r="J89" s="24">
        <f>IF(AND($D89,$D$26&gt;0,$F$26&gt;$B89+1E-9,$E$26&lt;$C89-1E-9)," → "&amp;$B$26,"")</f>
        <v/>
      </c>
      <c r="K89" s="24">
        <f>IF(AND($D89,$D$27&gt;0,$F$27&gt;$B89+1E-9,$E$27&lt;$C89-1E-9)," → "&amp;$B$27,"")</f>
        <v/>
      </c>
      <c r="L89" s="24">
        <f>IF(AND($D89,$D$28&gt;0,$F$28&gt;$B89+1E-9,$E$28&lt;$C89-1E-9)," → "&amp;$B$28,"")</f>
        <v/>
      </c>
      <c r="M89" s="24">
        <f>IF(AND($D89,$D$29&gt;0,$F$29&gt;$B89+1E-9,$E$29&lt;$C89-1E-9)," → "&amp;$B$29,"")</f>
        <v/>
      </c>
      <c r="N89" s="24">
        <f>IF(AND($D89,$D$30&gt;0,$F$30&gt;$B89+1E-9,$E$30&lt;$C89-1E-9)," → "&amp;$B$30,"")</f>
        <v/>
      </c>
      <c r="O89" s="24">
        <f>IF(AND($D89,$D$31&gt;0,$F$31&gt;$B89+1E-9,$E$31&lt;$C89-1E-9)," → "&amp;$B$31,"")</f>
        <v/>
      </c>
      <c r="P89" s="24">
        <f>IF(AND($D89,$D$32&gt;0,$F$32&gt;$B89+1E-9,$E$32&lt;$C89-1E-9)," → "&amp;$B$32,"")</f>
        <v/>
      </c>
      <c r="Q89" s="24">
        <f>IF(AND($D89,$D$33&gt;0,$F$33&gt;$B89+1E-9,$E$33&lt;$C89-1E-9)," → "&amp;$B$33,"")</f>
        <v/>
      </c>
      <c r="R89" s="24">
        <f>IF(AND($D89,$D$34&gt;0,$F$34&gt;$B89+1E-9,$E$34&lt;$C89-1E-9)," → "&amp;$B$34,"")</f>
        <v/>
      </c>
      <c r="S89" s="24">
        <f>IF(AND($D89,$D$35&gt;0,$F$35&gt;$B89+1E-9,$E$35&lt;$C89-1E-9)," → "&amp;$B$35,"")</f>
        <v/>
      </c>
      <c r="T89" s="24">
        <f>IF(AND($D89,$D$36&gt;0,$F$36&gt;$B89+1E-9,$E$36&lt;$C89-1E-9)," → "&amp;$B$36,"")</f>
        <v/>
      </c>
      <c r="U89" s="24">
        <f>IF($D89,MID(E89&amp;F89&amp;G89&amp;H89&amp;I89&amp;J89&amp;K89&amp;L89&amp;M89&amp;N89&amp;O89&amp;P89&amp;Q89&amp;R89&amp;S89&amp;T89,4,200),"")</f>
        <v/>
      </c>
      <c r="V89" s="23">
        <f>MAX(0,MIN($F$24,C89)-MAX($E$24,B89))+MAX(0,MIN($F$31,C89)-MAX($E$31,B89))</f>
        <v>0.0</v>
      </c>
      <c r="W89" s="23">
        <f>MAX(0,MIN($E$24,C89)-MAX(0,B89))+MAX(0,MIN($E$31,C89)-MAX($F$24,B89))</f>
        <v>0.0</v>
      </c>
      <c r="X89" s="23">
        <f>IF($D89,$C$16*(1-V89),"")</f>
        <v/>
      </c>
      <c r="Y89" s="23">
        <f>IF($D89,$C$16*$C$12*W89,"")</f>
        <v/>
      </c>
      <c r="Z89" s="24">
        <f>IF($D89,IF(B89+0.5&lt;$E$32,IF(OR(AND(B89+0.5&gt;=$E$24,B89+0.5&lt;$F$24),AND(B89+0.5&gt;=$E$31,B89+0.5&lt;$F$31)),"Spare","Learn"),IF(B89+0.5&lt;$E$33,"Fix gaps",IF(B89+0.5&lt;$E$36,"Mock exam","Final week"))),"")</f>
        <v/>
      </c>
      <c r="AA89" s="62">
        <f>IF($D89,IF(OR(ABS(B89-$E$33)&lt;1E-6,ABS(B89-$E$34)&lt;1E-6,ABS(B89-$E$35)&lt;1E-6),AB89+MOD(6-WEEKDAY(AB89,2),7),""),"")</f>
        <v/>
      </c>
      <c r="AB89" s="62">
        <f>IF($D89,$C$4+7*B89,"")</f>
        <v/>
      </c>
      <c r="AC89" s="62">
        <f>IF($D89,$C$4+7*C89-1,"")</f>
        <v/>
      </c>
    </row>
    <row r="90" spans="1:29">
      <c r="A90" s="19">
        <v>51</v>
      </c>
      <c r="B90" s="19">
        <f>A90-1</f>
        <v>50.0</v>
      </c>
      <c r="C90" s="19">
        <f>A90</f>
        <v>51.0</v>
      </c>
      <c r="D90" s="24" t="b">
        <f>AND($C$15,A90&lt;=$C$9)</f>
        <v>0</v>
      </c>
      <c r="E90" s="24">
        <f>IF(AND($D90,$D$21&gt;0,$F$21&gt;$B90+1E-9,$E$21&lt;$C90-1E-9)," → "&amp;$B$21,"")</f>
        <v/>
      </c>
      <c r="F90" s="24">
        <f>IF(AND($D90,$D$22&gt;0,$F$22&gt;$B90+1E-9,$E$22&lt;$C90-1E-9)," → "&amp;$B$22,"")</f>
        <v/>
      </c>
      <c r="G90" s="24">
        <f>IF(AND($D90,$D$23&gt;0,$F$23&gt;$B90+1E-9,$E$23&lt;$C90-1E-9)," → "&amp;$B$23,"")</f>
        <v/>
      </c>
      <c r="H90" s="24">
        <f>IF(AND($D90,$D$24&gt;0,$F$24&gt;$B90+1E-9,$E$24&lt;$C90-1E-9)," → "&amp;$B$24,"")</f>
        <v/>
      </c>
      <c r="I90" s="24">
        <f>IF(AND($D90,$D$25&gt;0,$F$25&gt;$B90+1E-9,$E$25&lt;$C90-1E-9)," → "&amp;$B$25,"")</f>
        <v/>
      </c>
      <c r="J90" s="24">
        <f>IF(AND($D90,$D$26&gt;0,$F$26&gt;$B90+1E-9,$E$26&lt;$C90-1E-9)," → "&amp;$B$26,"")</f>
        <v/>
      </c>
      <c r="K90" s="24">
        <f>IF(AND($D90,$D$27&gt;0,$F$27&gt;$B90+1E-9,$E$27&lt;$C90-1E-9)," → "&amp;$B$27,"")</f>
        <v/>
      </c>
      <c r="L90" s="24">
        <f>IF(AND($D90,$D$28&gt;0,$F$28&gt;$B90+1E-9,$E$28&lt;$C90-1E-9)," → "&amp;$B$28,"")</f>
        <v/>
      </c>
      <c r="M90" s="24">
        <f>IF(AND($D90,$D$29&gt;0,$F$29&gt;$B90+1E-9,$E$29&lt;$C90-1E-9)," → "&amp;$B$29,"")</f>
        <v/>
      </c>
      <c r="N90" s="24">
        <f>IF(AND($D90,$D$30&gt;0,$F$30&gt;$B90+1E-9,$E$30&lt;$C90-1E-9)," → "&amp;$B$30,"")</f>
        <v/>
      </c>
      <c r="O90" s="24">
        <f>IF(AND($D90,$D$31&gt;0,$F$31&gt;$B90+1E-9,$E$31&lt;$C90-1E-9)," → "&amp;$B$31,"")</f>
        <v/>
      </c>
      <c r="P90" s="24">
        <f>IF(AND($D90,$D$32&gt;0,$F$32&gt;$B90+1E-9,$E$32&lt;$C90-1E-9)," → "&amp;$B$32,"")</f>
        <v/>
      </c>
      <c r="Q90" s="24">
        <f>IF(AND($D90,$D$33&gt;0,$F$33&gt;$B90+1E-9,$E$33&lt;$C90-1E-9)," → "&amp;$B$33,"")</f>
        <v/>
      </c>
      <c r="R90" s="24">
        <f>IF(AND($D90,$D$34&gt;0,$F$34&gt;$B90+1E-9,$E$34&lt;$C90-1E-9)," → "&amp;$B$34,"")</f>
        <v/>
      </c>
      <c r="S90" s="24">
        <f>IF(AND($D90,$D$35&gt;0,$F$35&gt;$B90+1E-9,$E$35&lt;$C90-1E-9)," → "&amp;$B$35,"")</f>
        <v/>
      </c>
      <c r="T90" s="24">
        <f>IF(AND($D90,$D$36&gt;0,$F$36&gt;$B90+1E-9,$E$36&lt;$C90-1E-9)," → "&amp;$B$36,"")</f>
        <v/>
      </c>
      <c r="U90" s="24">
        <f>IF($D90,MID(E90&amp;F90&amp;G90&amp;H90&amp;I90&amp;J90&amp;K90&amp;L90&amp;M90&amp;N90&amp;O90&amp;P90&amp;Q90&amp;R90&amp;S90&amp;T90,4,200),"")</f>
        <v/>
      </c>
      <c r="V90" s="23">
        <f>MAX(0,MIN($F$24,C90)-MAX($E$24,B90))+MAX(0,MIN($F$31,C90)-MAX($E$31,B90))</f>
        <v>0.0</v>
      </c>
      <c r="W90" s="23">
        <f>MAX(0,MIN($E$24,C90)-MAX(0,B90))+MAX(0,MIN($E$31,C90)-MAX($F$24,B90))</f>
        <v>0.0</v>
      </c>
      <c r="X90" s="23">
        <f>IF($D90,$C$16*(1-V90),"")</f>
        <v/>
      </c>
      <c r="Y90" s="23">
        <f>IF($D90,$C$16*$C$12*W90,"")</f>
        <v/>
      </c>
      <c r="Z90" s="24">
        <f>IF($D90,IF(B90+0.5&lt;$E$32,IF(OR(AND(B90+0.5&gt;=$E$24,B90+0.5&lt;$F$24),AND(B90+0.5&gt;=$E$31,B90+0.5&lt;$F$31)),"Spare","Learn"),IF(B90+0.5&lt;$E$33,"Fix gaps",IF(B90+0.5&lt;$E$36,"Mock exam","Final week"))),"")</f>
        <v/>
      </c>
      <c r="AA90" s="62">
        <f>IF($D90,IF(OR(ABS(B90-$E$33)&lt;1E-6,ABS(B90-$E$34)&lt;1E-6,ABS(B90-$E$35)&lt;1E-6),AB90+MOD(6-WEEKDAY(AB90,2),7),""),"")</f>
        <v/>
      </c>
      <c r="AB90" s="62">
        <f>IF($D90,$C$4+7*B90,"")</f>
        <v/>
      </c>
      <c r="AC90" s="62">
        <f>IF($D90,$C$4+7*C90-1,"")</f>
        <v/>
      </c>
    </row>
    <row r="91" spans="1:29">
      <c r="A91" s="19">
        <v>52</v>
      </c>
      <c r="B91" s="19">
        <f>A91-1</f>
        <v>51.0</v>
      </c>
      <c r="C91" s="19">
        <f>A91</f>
        <v>52.0</v>
      </c>
      <c r="D91" s="24" t="b">
        <f>AND($C$15,A91&lt;=$C$9)</f>
        <v>0</v>
      </c>
      <c r="E91" s="24">
        <f>IF(AND($D91,$D$21&gt;0,$F$21&gt;$B91+1E-9,$E$21&lt;$C91-1E-9)," → "&amp;$B$21,"")</f>
        <v/>
      </c>
      <c r="F91" s="24">
        <f>IF(AND($D91,$D$22&gt;0,$F$22&gt;$B91+1E-9,$E$22&lt;$C91-1E-9)," → "&amp;$B$22,"")</f>
        <v/>
      </c>
      <c r="G91" s="24">
        <f>IF(AND($D91,$D$23&gt;0,$F$23&gt;$B91+1E-9,$E$23&lt;$C91-1E-9)," → "&amp;$B$23,"")</f>
        <v/>
      </c>
      <c r="H91" s="24">
        <f>IF(AND($D91,$D$24&gt;0,$F$24&gt;$B91+1E-9,$E$24&lt;$C91-1E-9)," → "&amp;$B$24,"")</f>
        <v/>
      </c>
      <c r="I91" s="24">
        <f>IF(AND($D91,$D$25&gt;0,$F$25&gt;$B91+1E-9,$E$25&lt;$C91-1E-9)," → "&amp;$B$25,"")</f>
        <v/>
      </c>
      <c r="J91" s="24">
        <f>IF(AND($D91,$D$26&gt;0,$F$26&gt;$B91+1E-9,$E$26&lt;$C91-1E-9)," → "&amp;$B$26,"")</f>
        <v/>
      </c>
      <c r="K91" s="24">
        <f>IF(AND($D91,$D$27&gt;0,$F$27&gt;$B91+1E-9,$E$27&lt;$C91-1E-9)," → "&amp;$B$27,"")</f>
        <v/>
      </c>
      <c r="L91" s="24">
        <f>IF(AND($D91,$D$28&gt;0,$F$28&gt;$B91+1E-9,$E$28&lt;$C91-1E-9)," → "&amp;$B$28,"")</f>
        <v/>
      </c>
      <c r="M91" s="24">
        <f>IF(AND($D91,$D$29&gt;0,$F$29&gt;$B91+1E-9,$E$29&lt;$C91-1E-9)," → "&amp;$B$29,"")</f>
        <v/>
      </c>
      <c r="N91" s="24">
        <f>IF(AND($D91,$D$30&gt;0,$F$30&gt;$B91+1E-9,$E$30&lt;$C91-1E-9)," → "&amp;$B$30,"")</f>
        <v/>
      </c>
      <c r="O91" s="24">
        <f>IF(AND($D91,$D$31&gt;0,$F$31&gt;$B91+1E-9,$E$31&lt;$C91-1E-9)," → "&amp;$B$31,"")</f>
        <v/>
      </c>
      <c r="P91" s="24">
        <f>IF(AND($D91,$D$32&gt;0,$F$32&gt;$B91+1E-9,$E$32&lt;$C91-1E-9)," → "&amp;$B$32,"")</f>
        <v/>
      </c>
      <c r="Q91" s="24">
        <f>IF(AND($D91,$D$33&gt;0,$F$33&gt;$B91+1E-9,$E$33&lt;$C91-1E-9)," → "&amp;$B$33,"")</f>
        <v/>
      </c>
      <c r="R91" s="24">
        <f>IF(AND($D91,$D$34&gt;0,$F$34&gt;$B91+1E-9,$E$34&lt;$C91-1E-9)," → "&amp;$B$34,"")</f>
        <v/>
      </c>
      <c r="S91" s="24">
        <f>IF(AND($D91,$D$35&gt;0,$F$35&gt;$B91+1E-9,$E$35&lt;$C91-1E-9)," → "&amp;$B$35,"")</f>
        <v/>
      </c>
      <c r="T91" s="24">
        <f>IF(AND($D91,$D$36&gt;0,$F$36&gt;$B91+1E-9,$E$36&lt;$C91-1E-9)," → "&amp;$B$36,"")</f>
        <v/>
      </c>
      <c r="U91" s="24">
        <f>IF($D91,MID(E91&amp;F91&amp;G91&amp;H91&amp;I91&amp;J91&amp;K91&amp;L91&amp;M91&amp;N91&amp;O91&amp;P91&amp;Q91&amp;R91&amp;S91&amp;T91,4,200),"")</f>
        <v/>
      </c>
      <c r="V91" s="23">
        <f>MAX(0,MIN($F$24,C91)-MAX($E$24,B91))+MAX(0,MIN($F$31,C91)-MAX($E$31,B91))</f>
        <v>0.0</v>
      </c>
      <c r="W91" s="23">
        <f>MAX(0,MIN($E$24,C91)-MAX(0,B91))+MAX(0,MIN($E$31,C91)-MAX($F$24,B91))</f>
        <v>0.0</v>
      </c>
      <c r="X91" s="23">
        <f>IF($D91,$C$16*(1-V91),"")</f>
        <v/>
      </c>
      <c r="Y91" s="23">
        <f>IF($D91,$C$16*$C$12*W91,"")</f>
        <v/>
      </c>
      <c r="Z91" s="24">
        <f>IF($D91,IF(B91+0.5&lt;$E$32,IF(OR(AND(B91+0.5&gt;=$E$24,B91+0.5&lt;$F$24),AND(B91+0.5&gt;=$E$31,B91+0.5&lt;$F$31)),"Spare","Learn"),IF(B91+0.5&lt;$E$33,"Fix gaps",IF(B91+0.5&lt;$E$36,"Mock exam","Final week"))),"")</f>
        <v/>
      </c>
      <c r="AA91" s="62">
        <f>IF($D91,IF(OR(ABS(B91-$E$33)&lt;1E-6,ABS(B91-$E$34)&lt;1E-6,ABS(B91-$E$35)&lt;1E-6),AB91+MOD(6-WEEKDAY(AB91,2),7),""),"")</f>
        <v/>
      </c>
      <c r="AB91" s="62">
        <f>IF($D91,$C$4+7*B91,"")</f>
        <v/>
      </c>
      <c r="AC91" s="62">
        <f>IF($D91,$C$4+7*C91-1,"")</f>
        <v/>
      </c>
    </row>
    <row r="92" spans="1:29">
      <c r="A92" s="19">
        <v>53</v>
      </c>
      <c r="B92" s="19">
        <f>A92-1</f>
        <v>52.0</v>
      </c>
      <c r="C92" s="19">
        <f>A92</f>
        <v>53.0</v>
      </c>
      <c r="D92" s="24" t="b">
        <f>AND($C$15,A92&lt;=$C$9)</f>
        <v>0</v>
      </c>
      <c r="E92" s="24">
        <f>IF(AND($D92,$D$21&gt;0,$F$21&gt;$B92+1E-9,$E$21&lt;$C92-1E-9)," → "&amp;$B$21,"")</f>
        <v/>
      </c>
      <c r="F92" s="24">
        <f>IF(AND($D92,$D$22&gt;0,$F$22&gt;$B92+1E-9,$E$22&lt;$C92-1E-9)," → "&amp;$B$22,"")</f>
        <v/>
      </c>
      <c r="G92" s="24">
        <f>IF(AND($D92,$D$23&gt;0,$F$23&gt;$B92+1E-9,$E$23&lt;$C92-1E-9)," → "&amp;$B$23,"")</f>
        <v/>
      </c>
      <c r="H92" s="24">
        <f>IF(AND($D92,$D$24&gt;0,$F$24&gt;$B92+1E-9,$E$24&lt;$C92-1E-9)," → "&amp;$B$24,"")</f>
        <v/>
      </c>
      <c r="I92" s="24">
        <f>IF(AND($D92,$D$25&gt;0,$F$25&gt;$B92+1E-9,$E$25&lt;$C92-1E-9)," → "&amp;$B$25,"")</f>
        <v/>
      </c>
      <c r="J92" s="24">
        <f>IF(AND($D92,$D$26&gt;0,$F$26&gt;$B92+1E-9,$E$26&lt;$C92-1E-9)," → "&amp;$B$26,"")</f>
        <v/>
      </c>
      <c r="K92" s="24">
        <f>IF(AND($D92,$D$27&gt;0,$F$27&gt;$B92+1E-9,$E$27&lt;$C92-1E-9)," → "&amp;$B$27,"")</f>
        <v/>
      </c>
      <c r="L92" s="24">
        <f>IF(AND($D92,$D$28&gt;0,$F$28&gt;$B92+1E-9,$E$28&lt;$C92-1E-9)," → "&amp;$B$28,"")</f>
        <v/>
      </c>
      <c r="M92" s="24">
        <f>IF(AND($D92,$D$29&gt;0,$F$29&gt;$B92+1E-9,$E$29&lt;$C92-1E-9)," → "&amp;$B$29,"")</f>
        <v/>
      </c>
      <c r="N92" s="24">
        <f>IF(AND($D92,$D$30&gt;0,$F$30&gt;$B92+1E-9,$E$30&lt;$C92-1E-9)," → "&amp;$B$30,"")</f>
        <v/>
      </c>
      <c r="O92" s="24">
        <f>IF(AND($D92,$D$31&gt;0,$F$31&gt;$B92+1E-9,$E$31&lt;$C92-1E-9)," → "&amp;$B$31,"")</f>
        <v/>
      </c>
      <c r="P92" s="24">
        <f>IF(AND($D92,$D$32&gt;0,$F$32&gt;$B92+1E-9,$E$32&lt;$C92-1E-9)," → "&amp;$B$32,"")</f>
        <v/>
      </c>
      <c r="Q92" s="24">
        <f>IF(AND($D92,$D$33&gt;0,$F$33&gt;$B92+1E-9,$E$33&lt;$C92-1E-9)," → "&amp;$B$33,"")</f>
        <v/>
      </c>
      <c r="R92" s="24">
        <f>IF(AND($D92,$D$34&gt;0,$F$34&gt;$B92+1E-9,$E$34&lt;$C92-1E-9)," → "&amp;$B$34,"")</f>
        <v/>
      </c>
      <c r="S92" s="24">
        <f>IF(AND($D92,$D$35&gt;0,$F$35&gt;$B92+1E-9,$E$35&lt;$C92-1E-9)," → "&amp;$B$35,"")</f>
        <v/>
      </c>
      <c r="T92" s="24">
        <f>IF(AND($D92,$D$36&gt;0,$F$36&gt;$B92+1E-9,$E$36&lt;$C92-1E-9)," → "&amp;$B$36,"")</f>
        <v/>
      </c>
      <c r="U92" s="24">
        <f>IF($D92,MID(E92&amp;F92&amp;G92&amp;H92&amp;I92&amp;J92&amp;K92&amp;L92&amp;M92&amp;N92&amp;O92&amp;P92&amp;Q92&amp;R92&amp;S92&amp;T92,4,200),"")</f>
        <v/>
      </c>
      <c r="V92" s="23">
        <f>MAX(0,MIN($F$24,C92)-MAX($E$24,B92))+MAX(0,MIN($F$31,C92)-MAX($E$31,B92))</f>
        <v>0.0</v>
      </c>
      <c r="W92" s="23">
        <f>MAX(0,MIN($E$24,C92)-MAX(0,B92))+MAX(0,MIN($E$31,C92)-MAX($F$24,B92))</f>
        <v>0.0</v>
      </c>
      <c r="X92" s="23">
        <f>IF($D92,$C$16*(1-V92),"")</f>
        <v/>
      </c>
      <c r="Y92" s="23">
        <f>IF($D92,$C$16*$C$12*W92,"")</f>
        <v/>
      </c>
      <c r="Z92" s="24">
        <f>IF($D92,IF(B92+0.5&lt;$E$32,IF(OR(AND(B92+0.5&gt;=$E$24,B92+0.5&lt;$F$24),AND(B92+0.5&gt;=$E$31,B92+0.5&lt;$F$31)),"Spare","Learn"),IF(B92+0.5&lt;$E$33,"Fix gaps",IF(B92+0.5&lt;$E$36,"Mock exam","Final week"))),"")</f>
        <v/>
      </c>
      <c r="AA92" s="62">
        <f>IF($D92,IF(OR(ABS(B92-$E$33)&lt;1E-6,ABS(B92-$E$34)&lt;1E-6,ABS(B92-$E$35)&lt;1E-6),AB92+MOD(6-WEEKDAY(AB92,2),7),""),"")</f>
        <v/>
      </c>
      <c r="AB92" s="62">
        <f>IF($D92,$C$4+7*B92,"")</f>
        <v/>
      </c>
      <c r="AC92" s="62">
        <f>IF($D92,$C$4+7*C92-1,"")</f>
        <v/>
      </c>
    </row>
    <row r="93" spans="1:29">
      <c r="A93" s="19">
        <v>54</v>
      </c>
      <c r="B93" s="19">
        <f>A93-1</f>
        <v>53.0</v>
      </c>
      <c r="C93" s="19">
        <f>A93</f>
        <v>54.0</v>
      </c>
      <c r="D93" s="24" t="b">
        <f>AND($C$15,A93&lt;=$C$9)</f>
        <v>0</v>
      </c>
      <c r="E93" s="24">
        <f>IF(AND($D93,$D$21&gt;0,$F$21&gt;$B93+1E-9,$E$21&lt;$C93-1E-9)," → "&amp;$B$21,"")</f>
        <v/>
      </c>
      <c r="F93" s="24">
        <f>IF(AND($D93,$D$22&gt;0,$F$22&gt;$B93+1E-9,$E$22&lt;$C93-1E-9)," → "&amp;$B$22,"")</f>
        <v/>
      </c>
      <c r="G93" s="24">
        <f>IF(AND($D93,$D$23&gt;0,$F$23&gt;$B93+1E-9,$E$23&lt;$C93-1E-9)," → "&amp;$B$23,"")</f>
        <v/>
      </c>
      <c r="H93" s="24">
        <f>IF(AND($D93,$D$24&gt;0,$F$24&gt;$B93+1E-9,$E$24&lt;$C93-1E-9)," → "&amp;$B$24,"")</f>
        <v/>
      </c>
      <c r="I93" s="24">
        <f>IF(AND($D93,$D$25&gt;0,$F$25&gt;$B93+1E-9,$E$25&lt;$C93-1E-9)," → "&amp;$B$25,"")</f>
        <v/>
      </c>
      <c r="J93" s="24">
        <f>IF(AND($D93,$D$26&gt;0,$F$26&gt;$B93+1E-9,$E$26&lt;$C93-1E-9)," → "&amp;$B$26,"")</f>
        <v/>
      </c>
      <c r="K93" s="24">
        <f>IF(AND($D93,$D$27&gt;0,$F$27&gt;$B93+1E-9,$E$27&lt;$C93-1E-9)," → "&amp;$B$27,"")</f>
        <v/>
      </c>
      <c r="L93" s="24">
        <f>IF(AND($D93,$D$28&gt;0,$F$28&gt;$B93+1E-9,$E$28&lt;$C93-1E-9)," → "&amp;$B$28,"")</f>
        <v/>
      </c>
      <c r="M93" s="24">
        <f>IF(AND($D93,$D$29&gt;0,$F$29&gt;$B93+1E-9,$E$29&lt;$C93-1E-9)," → "&amp;$B$29,"")</f>
        <v/>
      </c>
      <c r="N93" s="24">
        <f>IF(AND($D93,$D$30&gt;0,$F$30&gt;$B93+1E-9,$E$30&lt;$C93-1E-9)," → "&amp;$B$30,"")</f>
        <v/>
      </c>
      <c r="O93" s="24">
        <f>IF(AND($D93,$D$31&gt;0,$F$31&gt;$B93+1E-9,$E$31&lt;$C93-1E-9)," → "&amp;$B$31,"")</f>
        <v/>
      </c>
      <c r="P93" s="24">
        <f>IF(AND($D93,$D$32&gt;0,$F$32&gt;$B93+1E-9,$E$32&lt;$C93-1E-9)," → "&amp;$B$32,"")</f>
        <v/>
      </c>
      <c r="Q93" s="24">
        <f>IF(AND($D93,$D$33&gt;0,$F$33&gt;$B93+1E-9,$E$33&lt;$C93-1E-9)," → "&amp;$B$33,"")</f>
        <v/>
      </c>
      <c r="R93" s="24">
        <f>IF(AND($D93,$D$34&gt;0,$F$34&gt;$B93+1E-9,$E$34&lt;$C93-1E-9)," → "&amp;$B$34,"")</f>
        <v/>
      </c>
      <c r="S93" s="24">
        <f>IF(AND($D93,$D$35&gt;0,$F$35&gt;$B93+1E-9,$E$35&lt;$C93-1E-9)," → "&amp;$B$35,"")</f>
        <v/>
      </c>
      <c r="T93" s="24">
        <f>IF(AND($D93,$D$36&gt;0,$F$36&gt;$B93+1E-9,$E$36&lt;$C93-1E-9)," → "&amp;$B$36,"")</f>
        <v/>
      </c>
      <c r="U93" s="24">
        <f>IF($D93,MID(E93&amp;F93&amp;G93&amp;H93&amp;I93&amp;J93&amp;K93&amp;L93&amp;M93&amp;N93&amp;O93&amp;P93&amp;Q93&amp;R93&amp;S93&amp;T93,4,200),"")</f>
        <v/>
      </c>
      <c r="V93" s="23">
        <f>MAX(0,MIN($F$24,C93)-MAX($E$24,B93))+MAX(0,MIN($F$31,C93)-MAX($E$31,B93))</f>
        <v>0.0</v>
      </c>
      <c r="W93" s="23">
        <f>MAX(0,MIN($E$24,C93)-MAX(0,B93))+MAX(0,MIN($E$31,C93)-MAX($F$24,B93))</f>
        <v>0.0</v>
      </c>
      <c r="X93" s="23">
        <f>IF($D93,$C$16*(1-V93),"")</f>
        <v/>
      </c>
      <c r="Y93" s="23">
        <f>IF($D93,$C$16*$C$12*W93,"")</f>
        <v/>
      </c>
      <c r="Z93" s="24">
        <f>IF($D93,IF(B93+0.5&lt;$E$32,IF(OR(AND(B93+0.5&gt;=$E$24,B93+0.5&lt;$F$24),AND(B93+0.5&gt;=$E$31,B93+0.5&lt;$F$31)),"Spare","Learn"),IF(B93+0.5&lt;$E$33,"Fix gaps",IF(B93+0.5&lt;$E$36,"Mock exam","Final week"))),"")</f>
        <v/>
      </c>
      <c r="AA93" s="62">
        <f>IF($D93,IF(OR(ABS(B93-$E$33)&lt;1E-6,ABS(B93-$E$34)&lt;1E-6,ABS(B93-$E$35)&lt;1E-6),AB93+MOD(6-WEEKDAY(AB93,2),7),""),"")</f>
        <v/>
      </c>
      <c r="AB93" s="62">
        <f>IF($D93,$C$4+7*B93,"")</f>
        <v/>
      </c>
      <c r="AC93" s="62">
        <f>IF($D93,$C$4+7*C93-1,"")</f>
        <v/>
      </c>
    </row>
    <row r="94" spans="1:29">
      <c r="A94" s="19">
        <v>55</v>
      </c>
      <c r="B94" s="19">
        <f>A94-1</f>
        <v>54.0</v>
      </c>
      <c r="C94" s="19">
        <f>A94</f>
        <v>55.0</v>
      </c>
      <c r="D94" s="24" t="b">
        <f>AND($C$15,A94&lt;=$C$9)</f>
        <v>0</v>
      </c>
      <c r="E94" s="24">
        <f>IF(AND($D94,$D$21&gt;0,$F$21&gt;$B94+1E-9,$E$21&lt;$C94-1E-9)," → "&amp;$B$21,"")</f>
        <v/>
      </c>
      <c r="F94" s="24">
        <f>IF(AND($D94,$D$22&gt;0,$F$22&gt;$B94+1E-9,$E$22&lt;$C94-1E-9)," → "&amp;$B$22,"")</f>
        <v/>
      </c>
      <c r="G94" s="24">
        <f>IF(AND($D94,$D$23&gt;0,$F$23&gt;$B94+1E-9,$E$23&lt;$C94-1E-9)," → "&amp;$B$23,"")</f>
        <v/>
      </c>
      <c r="H94" s="24">
        <f>IF(AND($D94,$D$24&gt;0,$F$24&gt;$B94+1E-9,$E$24&lt;$C94-1E-9)," → "&amp;$B$24,"")</f>
        <v/>
      </c>
      <c r="I94" s="24">
        <f>IF(AND($D94,$D$25&gt;0,$F$25&gt;$B94+1E-9,$E$25&lt;$C94-1E-9)," → "&amp;$B$25,"")</f>
        <v/>
      </c>
      <c r="J94" s="24">
        <f>IF(AND($D94,$D$26&gt;0,$F$26&gt;$B94+1E-9,$E$26&lt;$C94-1E-9)," → "&amp;$B$26,"")</f>
        <v/>
      </c>
      <c r="K94" s="24">
        <f>IF(AND($D94,$D$27&gt;0,$F$27&gt;$B94+1E-9,$E$27&lt;$C94-1E-9)," → "&amp;$B$27,"")</f>
        <v/>
      </c>
      <c r="L94" s="24">
        <f>IF(AND($D94,$D$28&gt;0,$F$28&gt;$B94+1E-9,$E$28&lt;$C94-1E-9)," → "&amp;$B$28,"")</f>
        <v/>
      </c>
      <c r="M94" s="24">
        <f>IF(AND($D94,$D$29&gt;0,$F$29&gt;$B94+1E-9,$E$29&lt;$C94-1E-9)," → "&amp;$B$29,"")</f>
        <v/>
      </c>
      <c r="N94" s="24">
        <f>IF(AND($D94,$D$30&gt;0,$F$30&gt;$B94+1E-9,$E$30&lt;$C94-1E-9)," → "&amp;$B$30,"")</f>
        <v/>
      </c>
      <c r="O94" s="24">
        <f>IF(AND($D94,$D$31&gt;0,$F$31&gt;$B94+1E-9,$E$31&lt;$C94-1E-9)," → "&amp;$B$31,"")</f>
        <v/>
      </c>
      <c r="P94" s="24">
        <f>IF(AND($D94,$D$32&gt;0,$F$32&gt;$B94+1E-9,$E$32&lt;$C94-1E-9)," → "&amp;$B$32,"")</f>
        <v/>
      </c>
      <c r="Q94" s="24">
        <f>IF(AND($D94,$D$33&gt;0,$F$33&gt;$B94+1E-9,$E$33&lt;$C94-1E-9)," → "&amp;$B$33,"")</f>
        <v/>
      </c>
      <c r="R94" s="24">
        <f>IF(AND($D94,$D$34&gt;0,$F$34&gt;$B94+1E-9,$E$34&lt;$C94-1E-9)," → "&amp;$B$34,"")</f>
        <v/>
      </c>
      <c r="S94" s="24">
        <f>IF(AND($D94,$D$35&gt;0,$F$35&gt;$B94+1E-9,$E$35&lt;$C94-1E-9)," → "&amp;$B$35,"")</f>
        <v/>
      </c>
      <c r="T94" s="24">
        <f>IF(AND($D94,$D$36&gt;0,$F$36&gt;$B94+1E-9,$E$36&lt;$C94-1E-9)," → "&amp;$B$36,"")</f>
        <v/>
      </c>
      <c r="U94" s="24">
        <f>IF($D94,MID(E94&amp;F94&amp;G94&amp;H94&amp;I94&amp;J94&amp;K94&amp;L94&amp;M94&amp;N94&amp;O94&amp;P94&amp;Q94&amp;R94&amp;S94&amp;T94,4,200),"")</f>
        <v/>
      </c>
      <c r="V94" s="23">
        <f>MAX(0,MIN($F$24,C94)-MAX($E$24,B94))+MAX(0,MIN($F$31,C94)-MAX($E$31,B94))</f>
        <v>0.0</v>
      </c>
      <c r="W94" s="23">
        <f>MAX(0,MIN($E$24,C94)-MAX(0,B94))+MAX(0,MIN($E$31,C94)-MAX($F$24,B94))</f>
        <v>0.0</v>
      </c>
      <c r="X94" s="23">
        <f>IF($D94,$C$16*(1-V94),"")</f>
        <v/>
      </c>
      <c r="Y94" s="23">
        <f>IF($D94,$C$16*$C$12*W94,"")</f>
        <v/>
      </c>
      <c r="Z94" s="24">
        <f>IF($D94,IF(B94+0.5&lt;$E$32,IF(OR(AND(B94+0.5&gt;=$E$24,B94+0.5&lt;$F$24),AND(B94+0.5&gt;=$E$31,B94+0.5&lt;$F$31)),"Spare","Learn"),IF(B94+0.5&lt;$E$33,"Fix gaps",IF(B94+0.5&lt;$E$36,"Mock exam","Final week"))),"")</f>
        <v/>
      </c>
      <c r="AA94" s="62">
        <f>IF($D94,IF(OR(ABS(B94-$E$33)&lt;1E-6,ABS(B94-$E$34)&lt;1E-6,ABS(B94-$E$35)&lt;1E-6),AB94+MOD(6-WEEKDAY(AB94,2),7),""),"")</f>
        <v/>
      </c>
      <c r="AB94" s="62">
        <f>IF($D94,$C$4+7*B94,"")</f>
        <v/>
      </c>
      <c r="AC94" s="62">
        <f>IF($D94,$C$4+7*C94-1,"")</f>
        <v/>
      </c>
    </row>
    <row r="95" spans="1:29">
      <c r="A95" s="19">
        <v>56</v>
      </c>
      <c r="B95" s="19">
        <f>A95-1</f>
        <v>55.0</v>
      </c>
      <c r="C95" s="19">
        <f>A95</f>
        <v>56.0</v>
      </c>
      <c r="D95" s="24" t="b">
        <f>AND($C$15,A95&lt;=$C$9)</f>
        <v>0</v>
      </c>
      <c r="E95" s="24">
        <f>IF(AND($D95,$D$21&gt;0,$F$21&gt;$B95+1E-9,$E$21&lt;$C95-1E-9)," → "&amp;$B$21,"")</f>
        <v/>
      </c>
      <c r="F95" s="24">
        <f>IF(AND($D95,$D$22&gt;0,$F$22&gt;$B95+1E-9,$E$22&lt;$C95-1E-9)," → "&amp;$B$22,"")</f>
        <v/>
      </c>
      <c r="G95" s="24">
        <f>IF(AND($D95,$D$23&gt;0,$F$23&gt;$B95+1E-9,$E$23&lt;$C95-1E-9)," → "&amp;$B$23,"")</f>
        <v/>
      </c>
      <c r="H95" s="24">
        <f>IF(AND($D95,$D$24&gt;0,$F$24&gt;$B95+1E-9,$E$24&lt;$C95-1E-9)," → "&amp;$B$24,"")</f>
        <v/>
      </c>
      <c r="I95" s="24">
        <f>IF(AND($D95,$D$25&gt;0,$F$25&gt;$B95+1E-9,$E$25&lt;$C95-1E-9)," → "&amp;$B$25,"")</f>
        <v/>
      </c>
      <c r="J95" s="24">
        <f>IF(AND($D95,$D$26&gt;0,$F$26&gt;$B95+1E-9,$E$26&lt;$C95-1E-9)," → "&amp;$B$26,"")</f>
        <v/>
      </c>
      <c r="K95" s="24">
        <f>IF(AND($D95,$D$27&gt;0,$F$27&gt;$B95+1E-9,$E$27&lt;$C95-1E-9)," → "&amp;$B$27,"")</f>
        <v/>
      </c>
      <c r="L95" s="24">
        <f>IF(AND($D95,$D$28&gt;0,$F$28&gt;$B95+1E-9,$E$28&lt;$C95-1E-9)," → "&amp;$B$28,"")</f>
        <v/>
      </c>
      <c r="M95" s="24">
        <f>IF(AND($D95,$D$29&gt;0,$F$29&gt;$B95+1E-9,$E$29&lt;$C95-1E-9)," → "&amp;$B$29,"")</f>
        <v/>
      </c>
      <c r="N95" s="24">
        <f>IF(AND($D95,$D$30&gt;0,$F$30&gt;$B95+1E-9,$E$30&lt;$C95-1E-9)," → "&amp;$B$30,"")</f>
        <v/>
      </c>
      <c r="O95" s="24">
        <f>IF(AND($D95,$D$31&gt;0,$F$31&gt;$B95+1E-9,$E$31&lt;$C95-1E-9)," → "&amp;$B$31,"")</f>
        <v/>
      </c>
      <c r="P95" s="24">
        <f>IF(AND($D95,$D$32&gt;0,$F$32&gt;$B95+1E-9,$E$32&lt;$C95-1E-9)," → "&amp;$B$32,"")</f>
        <v/>
      </c>
      <c r="Q95" s="24">
        <f>IF(AND($D95,$D$33&gt;0,$F$33&gt;$B95+1E-9,$E$33&lt;$C95-1E-9)," → "&amp;$B$33,"")</f>
        <v/>
      </c>
      <c r="R95" s="24">
        <f>IF(AND($D95,$D$34&gt;0,$F$34&gt;$B95+1E-9,$E$34&lt;$C95-1E-9)," → "&amp;$B$34,"")</f>
        <v/>
      </c>
      <c r="S95" s="24">
        <f>IF(AND($D95,$D$35&gt;0,$F$35&gt;$B95+1E-9,$E$35&lt;$C95-1E-9)," → "&amp;$B$35,"")</f>
        <v/>
      </c>
      <c r="T95" s="24">
        <f>IF(AND($D95,$D$36&gt;0,$F$36&gt;$B95+1E-9,$E$36&lt;$C95-1E-9)," → "&amp;$B$36,"")</f>
        <v/>
      </c>
      <c r="U95" s="24">
        <f>IF($D95,MID(E95&amp;F95&amp;G95&amp;H95&amp;I95&amp;J95&amp;K95&amp;L95&amp;M95&amp;N95&amp;O95&amp;P95&amp;Q95&amp;R95&amp;S95&amp;T95,4,200),"")</f>
        <v/>
      </c>
      <c r="V95" s="23">
        <f>MAX(0,MIN($F$24,C95)-MAX($E$24,B95))+MAX(0,MIN($F$31,C95)-MAX($E$31,B95))</f>
        <v>0.0</v>
      </c>
      <c r="W95" s="23">
        <f>MAX(0,MIN($E$24,C95)-MAX(0,B95))+MAX(0,MIN($E$31,C95)-MAX($F$24,B95))</f>
        <v>0.0</v>
      </c>
      <c r="X95" s="23">
        <f>IF($D95,$C$16*(1-V95),"")</f>
        <v/>
      </c>
      <c r="Y95" s="23">
        <f>IF($D95,$C$16*$C$12*W95,"")</f>
        <v/>
      </c>
      <c r="Z95" s="24">
        <f>IF($D95,IF(B95+0.5&lt;$E$32,IF(OR(AND(B95+0.5&gt;=$E$24,B95+0.5&lt;$F$24),AND(B95+0.5&gt;=$E$31,B95+0.5&lt;$F$31)),"Spare","Learn"),IF(B95+0.5&lt;$E$33,"Fix gaps",IF(B95+0.5&lt;$E$36,"Mock exam","Final week"))),"")</f>
        <v/>
      </c>
      <c r="AA95" s="62">
        <f>IF($D95,IF(OR(ABS(B95-$E$33)&lt;1E-6,ABS(B95-$E$34)&lt;1E-6,ABS(B95-$E$35)&lt;1E-6),AB95+MOD(6-WEEKDAY(AB95,2),7),""),"")</f>
        <v/>
      </c>
      <c r="AB95" s="62">
        <f>IF($D95,$C$4+7*B95,"")</f>
        <v/>
      </c>
      <c r="AC95" s="62">
        <f>IF($D95,$C$4+7*C95-1,"")</f>
        <v/>
      </c>
    </row>
    <row r="96" spans="1:29">
      <c r="A96" s="19">
        <v>57</v>
      </c>
      <c r="B96" s="19">
        <f>A96-1</f>
        <v>56.0</v>
      </c>
      <c r="C96" s="19">
        <f>A96</f>
        <v>57.0</v>
      </c>
      <c r="D96" s="24" t="b">
        <f>AND($C$15,A96&lt;=$C$9)</f>
        <v>0</v>
      </c>
      <c r="E96" s="24">
        <f>IF(AND($D96,$D$21&gt;0,$F$21&gt;$B96+1E-9,$E$21&lt;$C96-1E-9)," → "&amp;$B$21,"")</f>
        <v/>
      </c>
      <c r="F96" s="24">
        <f>IF(AND($D96,$D$22&gt;0,$F$22&gt;$B96+1E-9,$E$22&lt;$C96-1E-9)," → "&amp;$B$22,"")</f>
        <v/>
      </c>
      <c r="G96" s="24">
        <f>IF(AND($D96,$D$23&gt;0,$F$23&gt;$B96+1E-9,$E$23&lt;$C96-1E-9)," → "&amp;$B$23,"")</f>
        <v/>
      </c>
      <c r="H96" s="24">
        <f>IF(AND($D96,$D$24&gt;0,$F$24&gt;$B96+1E-9,$E$24&lt;$C96-1E-9)," → "&amp;$B$24,"")</f>
        <v/>
      </c>
      <c r="I96" s="24">
        <f>IF(AND($D96,$D$25&gt;0,$F$25&gt;$B96+1E-9,$E$25&lt;$C96-1E-9)," → "&amp;$B$25,"")</f>
        <v/>
      </c>
      <c r="J96" s="24">
        <f>IF(AND($D96,$D$26&gt;0,$F$26&gt;$B96+1E-9,$E$26&lt;$C96-1E-9)," → "&amp;$B$26,"")</f>
        <v/>
      </c>
      <c r="K96" s="24">
        <f>IF(AND($D96,$D$27&gt;0,$F$27&gt;$B96+1E-9,$E$27&lt;$C96-1E-9)," → "&amp;$B$27,"")</f>
        <v/>
      </c>
      <c r="L96" s="24">
        <f>IF(AND($D96,$D$28&gt;0,$F$28&gt;$B96+1E-9,$E$28&lt;$C96-1E-9)," → "&amp;$B$28,"")</f>
        <v/>
      </c>
      <c r="M96" s="24">
        <f>IF(AND($D96,$D$29&gt;0,$F$29&gt;$B96+1E-9,$E$29&lt;$C96-1E-9)," → "&amp;$B$29,"")</f>
        <v/>
      </c>
      <c r="N96" s="24">
        <f>IF(AND($D96,$D$30&gt;0,$F$30&gt;$B96+1E-9,$E$30&lt;$C96-1E-9)," → "&amp;$B$30,"")</f>
        <v/>
      </c>
      <c r="O96" s="24">
        <f>IF(AND($D96,$D$31&gt;0,$F$31&gt;$B96+1E-9,$E$31&lt;$C96-1E-9)," → "&amp;$B$31,"")</f>
        <v/>
      </c>
      <c r="P96" s="24">
        <f>IF(AND($D96,$D$32&gt;0,$F$32&gt;$B96+1E-9,$E$32&lt;$C96-1E-9)," → "&amp;$B$32,"")</f>
        <v/>
      </c>
      <c r="Q96" s="24">
        <f>IF(AND($D96,$D$33&gt;0,$F$33&gt;$B96+1E-9,$E$33&lt;$C96-1E-9)," → "&amp;$B$33,"")</f>
        <v/>
      </c>
      <c r="R96" s="24">
        <f>IF(AND($D96,$D$34&gt;0,$F$34&gt;$B96+1E-9,$E$34&lt;$C96-1E-9)," → "&amp;$B$34,"")</f>
        <v/>
      </c>
      <c r="S96" s="24">
        <f>IF(AND($D96,$D$35&gt;0,$F$35&gt;$B96+1E-9,$E$35&lt;$C96-1E-9)," → "&amp;$B$35,"")</f>
        <v/>
      </c>
      <c r="T96" s="24">
        <f>IF(AND($D96,$D$36&gt;0,$F$36&gt;$B96+1E-9,$E$36&lt;$C96-1E-9)," → "&amp;$B$36,"")</f>
        <v/>
      </c>
      <c r="U96" s="24">
        <f>IF($D96,MID(E96&amp;F96&amp;G96&amp;H96&amp;I96&amp;J96&amp;K96&amp;L96&amp;M96&amp;N96&amp;O96&amp;P96&amp;Q96&amp;R96&amp;S96&amp;T96,4,200),"")</f>
        <v/>
      </c>
      <c r="V96" s="23">
        <f>MAX(0,MIN($F$24,C96)-MAX($E$24,B96))+MAX(0,MIN($F$31,C96)-MAX($E$31,B96))</f>
        <v>0.0</v>
      </c>
      <c r="W96" s="23">
        <f>MAX(0,MIN($E$24,C96)-MAX(0,B96))+MAX(0,MIN($E$31,C96)-MAX($F$24,B96))</f>
        <v>0.0</v>
      </c>
      <c r="X96" s="23">
        <f>IF($D96,$C$16*(1-V96),"")</f>
        <v/>
      </c>
      <c r="Y96" s="23">
        <f>IF($D96,$C$16*$C$12*W96,"")</f>
        <v/>
      </c>
      <c r="Z96" s="24">
        <f>IF($D96,IF(B96+0.5&lt;$E$32,IF(OR(AND(B96+0.5&gt;=$E$24,B96+0.5&lt;$F$24),AND(B96+0.5&gt;=$E$31,B96+0.5&lt;$F$31)),"Spare","Learn"),IF(B96+0.5&lt;$E$33,"Fix gaps",IF(B96+0.5&lt;$E$36,"Mock exam","Final week"))),"")</f>
        <v/>
      </c>
      <c r="AA96" s="62">
        <f>IF($D96,IF(OR(ABS(B96-$E$33)&lt;1E-6,ABS(B96-$E$34)&lt;1E-6,ABS(B96-$E$35)&lt;1E-6),AB96+MOD(6-WEEKDAY(AB96,2),7),""),"")</f>
        <v/>
      </c>
      <c r="AB96" s="62">
        <f>IF($D96,$C$4+7*B96,"")</f>
        <v/>
      </c>
      <c r="AC96" s="62">
        <f>IF($D96,$C$4+7*C96-1,"")</f>
        <v/>
      </c>
    </row>
    <row r="97" spans="1:29">
      <c r="A97" s="19">
        <v>58</v>
      </c>
      <c r="B97" s="19">
        <f>A97-1</f>
        <v>57.0</v>
      </c>
      <c r="C97" s="19">
        <f>A97</f>
        <v>58.0</v>
      </c>
      <c r="D97" s="24" t="b">
        <f>AND($C$15,A97&lt;=$C$9)</f>
        <v>0</v>
      </c>
      <c r="E97" s="24">
        <f>IF(AND($D97,$D$21&gt;0,$F$21&gt;$B97+1E-9,$E$21&lt;$C97-1E-9)," → "&amp;$B$21,"")</f>
        <v/>
      </c>
      <c r="F97" s="24">
        <f>IF(AND($D97,$D$22&gt;0,$F$22&gt;$B97+1E-9,$E$22&lt;$C97-1E-9)," → "&amp;$B$22,"")</f>
        <v/>
      </c>
      <c r="G97" s="24">
        <f>IF(AND($D97,$D$23&gt;0,$F$23&gt;$B97+1E-9,$E$23&lt;$C97-1E-9)," → "&amp;$B$23,"")</f>
        <v/>
      </c>
      <c r="H97" s="24">
        <f>IF(AND($D97,$D$24&gt;0,$F$24&gt;$B97+1E-9,$E$24&lt;$C97-1E-9)," → "&amp;$B$24,"")</f>
        <v/>
      </c>
      <c r="I97" s="24">
        <f>IF(AND($D97,$D$25&gt;0,$F$25&gt;$B97+1E-9,$E$25&lt;$C97-1E-9)," → "&amp;$B$25,"")</f>
        <v/>
      </c>
      <c r="J97" s="24">
        <f>IF(AND($D97,$D$26&gt;0,$F$26&gt;$B97+1E-9,$E$26&lt;$C97-1E-9)," → "&amp;$B$26,"")</f>
        <v/>
      </c>
      <c r="K97" s="24">
        <f>IF(AND($D97,$D$27&gt;0,$F$27&gt;$B97+1E-9,$E$27&lt;$C97-1E-9)," → "&amp;$B$27,"")</f>
        <v/>
      </c>
      <c r="L97" s="24">
        <f>IF(AND($D97,$D$28&gt;0,$F$28&gt;$B97+1E-9,$E$28&lt;$C97-1E-9)," → "&amp;$B$28,"")</f>
        <v/>
      </c>
      <c r="M97" s="24">
        <f>IF(AND($D97,$D$29&gt;0,$F$29&gt;$B97+1E-9,$E$29&lt;$C97-1E-9)," → "&amp;$B$29,"")</f>
        <v/>
      </c>
      <c r="N97" s="24">
        <f>IF(AND($D97,$D$30&gt;0,$F$30&gt;$B97+1E-9,$E$30&lt;$C97-1E-9)," → "&amp;$B$30,"")</f>
        <v/>
      </c>
      <c r="O97" s="24">
        <f>IF(AND($D97,$D$31&gt;0,$F$31&gt;$B97+1E-9,$E$31&lt;$C97-1E-9)," → "&amp;$B$31,"")</f>
        <v/>
      </c>
      <c r="P97" s="24">
        <f>IF(AND($D97,$D$32&gt;0,$F$32&gt;$B97+1E-9,$E$32&lt;$C97-1E-9)," → "&amp;$B$32,"")</f>
        <v/>
      </c>
      <c r="Q97" s="24">
        <f>IF(AND($D97,$D$33&gt;0,$F$33&gt;$B97+1E-9,$E$33&lt;$C97-1E-9)," → "&amp;$B$33,"")</f>
        <v/>
      </c>
      <c r="R97" s="24">
        <f>IF(AND($D97,$D$34&gt;0,$F$34&gt;$B97+1E-9,$E$34&lt;$C97-1E-9)," → "&amp;$B$34,"")</f>
        <v/>
      </c>
      <c r="S97" s="24">
        <f>IF(AND($D97,$D$35&gt;0,$F$35&gt;$B97+1E-9,$E$35&lt;$C97-1E-9)," → "&amp;$B$35,"")</f>
        <v/>
      </c>
      <c r="T97" s="24">
        <f>IF(AND($D97,$D$36&gt;0,$F$36&gt;$B97+1E-9,$E$36&lt;$C97-1E-9)," → "&amp;$B$36,"")</f>
        <v/>
      </c>
      <c r="U97" s="24">
        <f>IF($D97,MID(E97&amp;F97&amp;G97&amp;H97&amp;I97&amp;J97&amp;K97&amp;L97&amp;M97&amp;N97&amp;O97&amp;P97&amp;Q97&amp;R97&amp;S97&amp;T97,4,200),"")</f>
        <v/>
      </c>
      <c r="V97" s="23">
        <f>MAX(0,MIN($F$24,C97)-MAX($E$24,B97))+MAX(0,MIN($F$31,C97)-MAX($E$31,B97))</f>
        <v>0.0</v>
      </c>
      <c r="W97" s="23">
        <f>MAX(0,MIN($E$24,C97)-MAX(0,B97))+MAX(0,MIN($E$31,C97)-MAX($F$24,B97))</f>
        <v>0.0</v>
      </c>
      <c r="X97" s="23">
        <f>IF($D97,$C$16*(1-V97),"")</f>
        <v/>
      </c>
      <c r="Y97" s="23">
        <f>IF($D97,$C$16*$C$12*W97,"")</f>
        <v/>
      </c>
      <c r="Z97" s="24">
        <f>IF($D97,IF(B97+0.5&lt;$E$32,IF(OR(AND(B97+0.5&gt;=$E$24,B97+0.5&lt;$F$24),AND(B97+0.5&gt;=$E$31,B97+0.5&lt;$F$31)),"Spare","Learn"),IF(B97+0.5&lt;$E$33,"Fix gaps",IF(B97+0.5&lt;$E$36,"Mock exam","Final week"))),"")</f>
        <v/>
      </c>
      <c r="AA97" s="62">
        <f>IF($D97,IF(OR(ABS(B97-$E$33)&lt;1E-6,ABS(B97-$E$34)&lt;1E-6,ABS(B97-$E$35)&lt;1E-6),AB97+MOD(6-WEEKDAY(AB97,2),7),""),"")</f>
        <v/>
      </c>
      <c r="AB97" s="62">
        <f>IF($D97,$C$4+7*B97,"")</f>
        <v/>
      </c>
      <c r="AC97" s="62">
        <f>IF($D97,$C$4+7*C97-1,"")</f>
        <v/>
      </c>
    </row>
    <row r="98" spans="1:29">
      <c r="A98" s="19">
        <v>59</v>
      </c>
      <c r="B98" s="19">
        <f>A98-1</f>
        <v>58.0</v>
      </c>
      <c r="C98" s="19">
        <f>A98</f>
        <v>59.0</v>
      </c>
      <c r="D98" s="24" t="b">
        <f>AND($C$15,A98&lt;=$C$9)</f>
        <v>0</v>
      </c>
      <c r="E98" s="24">
        <f>IF(AND($D98,$D$21&gt;0,$F$21&gt;$B98+1E-9,$E$21&lt;$C98-1E-9)," → "&amp;$B$21,"")</f>
        <v/>
      </c>
      <c r="F98" s="24">
        <f>IF(AND($D98,$D$22&gt;0,$F$22&gt;$B98+1E-9,$E$22&lt;$C98-1E-9)," → "&amp;$B$22,"")</f>
        <v/>
      </c>
      <c r="G98" s="24">
        <f>IF(AND($D98,$D$23&gt;0,$F$23&gt;$B98+1E-9,$E$23&lt;$C98-1E-9)," → "&amp;$B$23,"")</f>
        <v/>
      </c>
      <c r="H98" s="24">
        <f>IF(AND($D98,$D$24&gt;0,$F$24&gt;$B98+1E-9,$E$24&lt;$C98-1E-9)," → "&amp;$B$24,"")</f>
        <v/>
      </c>
      <c r="I98" s="24">
        <f>IF(AND($D98,$D$25&gt;0,$F$25&gt;$B98+1E-9,$E$25&lt;$C98-1E-9)," → "&amp;$B$25,"")</f>
        <v/>
      </c>
      <c r="J98" s="24">
        <f>IF(AND($D98,$D$26&gt;0,$F$26&gt;$B98+1E-9,$E$26&lt;$C98-1E-9)," → "&amp;$B$26,"")</f>
        <v/>
      </c>
      <c r="K98" s="24">
        <f>IF(AND($D98,$D$27&gt;0,$F$27&gt;$B98+1E-9,$E$27&lt;$C98-1E-9)," → "&amp;$B$27,"")</f>
        <v/>
      </c>
      <c r="L98" s="24">
        <f>IF(AND($D98,$D$28&gt;0,$F$28&gt;$B98+1E-9,$E$28&lt;$C98-1E-9)," → "&amp;$B$28,"")</f>
        <v/>
      </c>
      <c r="M98" s="24">
        <f>IF(AND($D98,$D$29&gt;0,$F$29&gt;$B98+1E-9,$E$29&lt;$C98-1E-9)," → "&amp;$B$29,"")</f>
        <v/>
      </c>
      <c r="N98" s="24">
        <f>IF(AND($D98,$D$30&gt;0,$F$30&gt;$B98+1E-9,$E$30&lt;$C98-1E-9)," → "&amp;$B$30,"")</f>
        <v/>
      </c>
      <c r="O98" s="24">
        <f>IF(AND($D98,$D$31&gt;0,$F$31&gt;$B98+1E-9,$E$31&lt;$C98-1E-9)," → "&amp;$B$31,"")</f>
        <v/>
      </c>
      <c r="P98" s="24">
        <f>IF(AND($D98,$D$32&gt;0,$F$32&gt;$B98+1E-9,$E$32&lt;$C98-1E-9)," → "&amp;$B$32,"")</f>
        <v/>
      </c>
      <c r="Q98" s="24">
        <f>IF(AND($D98,$D$33&gt;0,$F$33&gt;$B98+1E-9,$E$33&lt;$C98-1E-9)," → "&amp;$B$33,"")</f>
        <v/>
      </c>
      <c r="R98" s="24">
        <f>IF(AND($D98,$D$34&gt;0,$F$34&gt;$B98+1E-9,$E$34&lt;$C98-1E-9)," → "&amp;$B$34,"")</f>
        <v/>
      </c>
      <c r="S98" s="24">
        <f>IF(AND($D98,$D$35&gt;0,$F$35&gt;$B98+1E-9,$E$35&lt;$C98-1E-9)," → "&amp;$B$35,"")</f>
        <v/>
      </c>
      <c r="T98" s="24">
        <f>IF(AND($D98,$D$36&gt;0,$F$36&gt;$B98+1E-9,$E$36&lt;$C98-1E-9)," → "&amp;$B$36,"")</f>
        <v/>
      </c>
      <c r="U98" s="24">
        <f>IF($D98,MID(E98&amp;F98&amp;G98&amp;H98&amp;I98&amp;J98&amp;K98&amp;L98&amp;M98&amp;N98&amp;O98&amp;P98&amp;Q98&amp;R98&amp;S98&amp;T98,4,200),"")</f>
        <v/>
      </c>
      <c r="V98" s="23">
        <f>MAX(0,MIN($F$24,C98)-MAX($E$24,B98))+MAX(0,MIN($F$31,C98)-MAX($E$31,B98))</f>
        <v>0.0</v>
      </c>
      <c r="W98" s="23">
        <f>MAX(0,MIN($E$24,C98)-MAX(0,B98))+MAX(0,MIN($E$31,C98)-MAX($F$24,B98))</f>
        <v>0.0</v>
      </c>
      <c r="X98" s="23">
        <f>IF($D98,$C$16*(1-V98),"")</f>
        <v/>
      </c>
      <c r="Y98" s="23">
        <f>IF($D98,$C$16*$C$12*W98,"")</f>
        <v/>
      </c>
      <c r="Z98" s="24">
        <f>IF($D98,IF(B98+0.5&lt;$E$32,IF(OR(AND(B98+0.5&gt;=$E$24,B98+0.5&lt;$F$24),AND(B98+0.5&gt;=$E$31,B98+0.5&lt;$F$31)),"Spare","Learn"),IF(B98+0.5&lt;$E$33,"Fix gaps",IF(B98+0.5&lt;$E$36,"Mock exam","Final week"))),"")</f>
        <v/>
      </c>
      <c r="AA98" s="62">
        <f>IF($D98,IF(OR(ABS(B98-$E$33)&lt;1E-6,ABS(B98-$E$34)&lt;1E-6,ABS(B98-$E$35)&lt;1E-6),AB98+MOD(6-WEEKDAY(AB98,2),7),""),"")</f>
        <v/>
      </c>
      <c r="AB98" s="62">
        <f>IF($D98,$C$4+7*B98,"")</f>
        <v/>
      </c>
      <c r="AC98" s="62">
        <f>IF($D98,$C$4+7*C98-1,"")</f>
        <v/>
      </c>
    </row>
    <row r="99" spans="1:29">
      <c r="A99" s="19">
        <v>60</v>
      </c>
      <c r="B99" s="19">
        <f>A99-1</f>
        <v>59.0</v>
      </c>
      <c r="C99" s="19">
        <f>A99</f>
        <v>60.0</v>
      </c>
      <c r="D99" s="24" t="b">
        <f>AND($C$15,A99&lt;=$C$9)</f>
        <v>0</v>
      </c>
      <c r="E99" s="24">
        <f>IF(AND($D99,$D$21&gt;0,$F$21&gt;$B99+1E-9,$E$21&lt;$C99-1E-9)," → "&amp;$B$21,"")</f>
        <v/>
      </c>
      <c r="F99" s="24">
        <f>IF(AND($D99,$D$22&gt;0,$F$22&gt;$B99+1E-9,$E$22&lt;$C99-1E-9)," → "&amp;$B$22,"")</f>
        <v/>
      </c>
      <c r="G99" s="24">
        <f>IF(AND($D99,$D$23&gt;0,$F$23&gt;$B99+1E-9,$E$23&lt;$C99-1E-9)," → "&amp;$B$23,"")</f>
        <v/>
      </c>
      <c r="H99" s="24">
        <f>IF(AND($D99,$D$24&gt;0,$F$24&gt;$B99+1E-9,$E$24&lt;$C99-1E-9)," → "&amp;$B$24,"")</f>
        <v/>
      </c>
      <c r="I99" s="24">
        <f>IF(AND($D99,$D$25&gt;0,$F$25&gt;$B99+1E-9,$E$25&lt;$C99-1E-9)," → "&amp;$B$25,"")</f>
        <v/>
      </c>
      <c r="J99" s="24">
        <f>IF(AND($D99,$D$26&gt;0,$F$26&gt;$B99+1E-9,$E$26&lt;$C99-1E-9)," → "&amp;$B$26,"")</f>
        <v/>
      </c>
      <c r="K99" s="24">
        <f>IF(AND($D99,$D$27&gt;0,$F$27&gt;$B99+1E-9,$E$27&lt;$C99-1E-9)," → "&amp;$B$27,"")</f>
        <v/>
      </c>
      <c r="L99" s="24">
        <f>IF(AND($D99,$D$28&gt;0,$F$28&gt;$B99+1E-9,$E$28&lt;$C99-1E-9)," → "&amp;$B$28,"")</f>
        <v/>
      </c>
      <c r="M99" s="24">
        <f>IF(AND($D99,$D$29&gt;0,$F$29&gt;$B99+1E-9,$E$29&lt;$C99-1E-9)," → "&amp;$B$29,"")</f>
        <v/>
      </c>
      <c r="N99" s="24">
        <f>IF(AND($D99,$D$30&gt;0,$F$30&gt;$B99+1E-9,$E$30&lt;$C99-1E-9)," → "&amp;$B$30,"")</f>
        <v/>
      </c>
      <c r="O99" s="24">
        <f>IF(AND($D99,$D$31&gt;0,$F$31&gt;$B99+1E-9,$E$31&lt;$C99-1E-9)," → "&amp;$B$31,"")</f>
        <v/>
      </c>
      <c r="P99" s="24">
        <f>IF(AND($D99,$D$32&gt;0,$F$32&gt;$B99+1E-9,$E$32&lt;$C99-1E-9)," → "&amp;$B$32,"")</f>
        <v/>
      </c>
      <c r="Q99" s="24">
        <f>IF(AND($D99,$D$33&gt;0,$F$33&gt;$B99+1E-9,$E$33&lt;$C99-1E-9)," → "&amp;$B$33,"")</f>
        <v/>
      </c>
      <c r="R99" s="24">
        <f>IF(AND($D99,$D$34&gt;0,$F$34&gt;$B99+1E-9,$E$34&lt;$C99-1E-9)," → "&amp;$B$34,"")</f>
        <v/>
      </c>
      <c r="S99" s="24">
        <f>IF(AND($D99,$D$35&gt;0,$F$35&gt;$B99+1E-9,$E$35&lt;$C99-1E-9)," → "&amp;$B$35,"")</f>
        <v/>
      </c>
      <c r="T99" s="24">
        <f>IF(AND($D99,$D$36&gt;0,$F$36&gt;$B99+1E-9,$E$36&lt;$C99-1E-9)," → "&amp;$B$36,"")</f>
        <v/>
      </c>
      <c r="U99" s="24">
        <f>IF($D99,MID(E99&amp;F99&amp;G99&amp;H99&amp;I99&amp;J99&amp;K99&amp;L99&amp;M99&amp;N99&amp;O99&amp;P99&amp;Q99&amp;R99&amp;S99&amp;T99,4,200),"")</f>
        <v/>
      </c>
      <c r="V99" s="23">
        <f>MAX(0,MIN($F$24,C99)-MAX($E$24,B99))+MAX(0,MIN($F$31,C99)-MAX($E$31,B99))</f>
        <v>0.0</v>
      </c>
      <c r="W99" s="23">
        <f>MAX(0,MIN($E$24,C99)-MAX(0,B99))+MAX(0,MIN($E$31,C99)-MAX($F$24,B99))</f>
        <v>0.0</v>
      </c>
      <c r="X99" s="23">
        <f>IF($D99,$C$16*(1-V99),"")</f>
        <v/>
      </c>
      <c r="Y99" s="23">
        <f>IF($D99,$C$16*$C$12*W99,"")</f>
        <v/>
      </c>
      <c r="Z99" s="24">
        <f>IF($D99,IF(B99+0.5&lt;$E$32,IF(OR(AND(B99+0.5&gt;=$E$24,B99+0.5&lt;$F$24),AND(B99+0.5&gt;=$E$31,B99+0.5&lt;$F$31)),"Spare","Learn"),IF(B99+0.5&lt;$E$33,"Fix gaps",IF(B99+0.5&lt;$E$36,"Mock exam","Final week"))),"")</f>
        <v/>
      </c>
      <c r="AA99" s="62">
        <f>IF($D99,IF(OR(ABS(B99-$E$33)&lt;1E-6,ABS(B99-$E$34)&lt;1E-6,ABS(B99-$E$35)&lt;1E-6),AB99+MOD(6-WEEKDAY(AB99,2),7),""),"")</f>
        <v/>
      </c>
      <c r="AB99" s="62">
        <f>IF($D99,$C$4+7*B99,"")</f>
        <v/>
      </c>
      <c r="AC99" s="62">
        <f>IF($D99,$C$4+7*C99-1,"")</f>
        <v/>
      </c>
    </row>
    <row r="102" spans="1:29">
      <c r="A102" s="10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Planner</vt:lpstr>
      <vt:lpstr>Engine</vt:lpstr>
      <vt:lpstr>Planner!Print_Area</vt:lpstr>
    </vt:vector>
  </TitlesOfParts>
  <Company>Sharpe &amp; Clear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Level I Study Planner</dc:title>
  <dc:subject>A week-by-week study plan for any start date</dc:subject>
  <dc:creator>Sharpe &amp; Clear</dc:creator>
  <dc:description>Free planner from https://sharpeandclear.com. Not affiliated with or endorsed by CFA Institute. CFA® and Chartered Financial Analyst® are trademarks owned by CFA Institute.</dc:description>
  <cp:lastModifiedBy>Sharpe &amp; Clear</cp:lastModifiedBy>
  <dcterms:created xsi:type="dcterms:W3CDTF">2026-10-03T11:08:40Z</dcterms:created>
  <dcterms:modified xsi:type="dcterms:W3CDTF">2026-10-03T11:08:40Z</dcterms:modified>
</cp:coreProperties>
</file>